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7" i="1" l="1"/>
  <c r="I162" i="1"/>
  <c r="I167" i="1"/>
  <c r="M141" i="1" l="1"/>
  <c r="M140" i="1"/>
  <c r="M139" i="1"/>
  <c r="M138" i="1"/>
  <c r="I118" i="1"/>
  <c r="M118" i="1" s="1"/>
  <c r="I115" i="1"/>
  <c r="M115" i="1" s="1"/>
  <c r="I47" i="1"/>
  <c r="M47" i="1" s="1"/>
  <c r="I104" i="1"/>
  <c r="M104" i="1" s="1"/>
  <c r="I109" i="1"/>
  <c r="M109" i="1" s="1"/>
  <c r="I112" i="1"/>
  <c r="M112" i="1" s="1"/>
  <c r="M119" i="1"/>
  <c r="M117" i="1"/>
  <c r="M116" i="1"/>
  <c r="M114" i="1"/>
  <c r="M113" i="1"/>
  <c r="M111" i="1"/>
  <c r="M110" i="1"/>
  <c r="M89" i="1"/>
  <c r="M88" i="1"/>
  <c r="M73" i="1"/>
  <c r="M72" i="1"/>
  <c r="M71" i="1"/>
  <c r="M70" i="1"/>
  <c r="M69" i="1"/>
  <c r="M68" i="1"/>
  <c r="M23" i="1"/>
  <c r="M22" i="1"/>
  <c r="M21" i="1"/>
  <c r="I17" i="1" l="1"/>
  <c r="I18" i="1"/>
  <c r="I19" i="1"/>
  <c r="M19" i="1" s="1"/>
  <c r="I20" i="1"/>
  <c r="M20" i="1" s="1"/>
  <c r="I24" i="1"/>
  <c r="M24" i="1" s="1"/>
  <c r="I25" i="1"/>
  <c r="M25" i="1" s="1"/>
  <c r="I26" i="1"/>
  <c r="M26" i="1" s="1"/>
  <c r="E27" i="1"/>
  <c r="G27" i="1"/>
  <c r="I32" i="1"/>
  <c r="M32" i="1" s="1"/>
  <c r="I33" i="1"/>
  <c r="M33" i="1" s="1"/>
  <c r="I34" i="1"/>
  <c r="M34" i="1" s="1"/>
  <c r="I35" i="1"/>
  <c r="M35" i="1" s="1"/>
  <c r="I36" i="1"/>
  <c r="M36" i="1" s="1"/>
  <c r="I37" i="1"/>
  <c r="M37" i="1" s="1"/>
  <c r="G38" i="1"/>
  <c r="I38" i="1" s="1"/>
  <c r="M38" i="1" s="1"/>
  <c r="I39" i="1"/>
  <c r="M39" i="1" s="1"/>
  <c r="I40" i="1"/>
  <c r="M40" i="1" s="1"/>
  <c r="I41" i="1"/>
  <c r="M41" i="1" s="1"/>
  <c r="G42" i="1"/>
  <c r="I42" i="1" s="1"/>
  <c r="M42" i="1" s="1"/>
  <c r="G43" i="1"/>
  <c r="I43" i="1" s="1"/>
  <c r="M43" i="1" s="1"/>
  <c r="G44" i="1"/>
  <c r="I44" i="1" s="1"/>
  <c r="M44" i="1" s="1"/>
  <c r="G45" i="1"/>
  <c r="I45" i="1" s="1"/>
  <c r="M45" i="1" s="1"/>
  <c r="G46" i="1"/>
  <c r="I46" i="1" s="1"/>
  <c r="M46" i="1" s="1"/>
  <c r="I59" i="1"/>
  <c r="M59" i="1" s="1"/>
  <c r="I60" i="1"/>
  <c r="M60" i="1" s="1"/>
  <c r="I61" i="1"/>
  <c r="M61" i="1" s="1"/>
  <c r="I62" i="1"/>
  <c r="M62" i="1" s="1"/>
  <c r="I63" i="1"/>
  <c r="M63" i="1" s="1"/>
  <c r="I64" i="1"/>
  <c r="M64" i="1" s="1"/>
  <c r="I65" i="1"/>
  <c r="M65" i="1" s="1"/>
  <c r="I66" i="1"/>
  <c r="M66" i="1" s="1"/>
  <c r="G67" i="1"/>
  <c r="I67" i="1" s="1"/>
  <c r="M67" i="1" s="1"/>
  <c r="E74" i="1"/>
  <c r="I79" i="1"/>
  <c r="M79" i="1" s="1"/>
  <c r="I80" i="1"/>
  <c r="M80" i="1" s="1"/>
  <c r="I81" i="1"/>
  <c r="M81" i="1" s="1"/>
  <c r="I82" i="1"/>
  <c r="M82" i="1" s="1"/>
  <c r="I83" i="1"/>
  <c r="M83" i="1" s="1"/>
  <c r="I84" i="1"/>
  <c r="M84" i="1" s="1"/>
  <c r="I85" i="1"/>
  <c r="M85" i="1" s="1"/>
  <c r="I86" i="1"/>
  <c r="M86" i="1" s="1"/>
  <c r="E87" i="1"/>
  <c r="I87" i="1" s="1"/>
  <c r="M87" i="1" s="1"/>
  <c r="I90" i="1"/>
  <c r="M90" i="1" s="1"/>
  <c r="G96" i="1"/>
  <c r="I101" i="1"/>
  <c r="M101" i="1" s="1"/>
  <c r="E102" i="1"/>
  <c r="I102" i="1" s="1"/>
  <c r="M102" i="1" s="1"/>
  <c r="I107" i="1"/>
  <c r="M107" i="1" s="1"/>
  <c r="I108" i="1"/>
  <c r="M108" i="1" s="1"/>
  <c r="I120" i="1"/>
  <c r="M120" i="1" s="1"/>
  <c r="G121" i="1"/>
  <c r="I126" i="1"/>
  <c r="M126" i="1" s="1"/>
  <c r="I127" i="1"/>
  <c r="M127" i="1" s="1"/>
  <c r="I128" i="1"/>
  <c r="M128" i="1" s="1"/>
  <c r="I129" i="1"/>
  <c r="M129" i="1" s="1"/>
  <c r="I130" i="1"/>
  <c r="M130" i="1" s="1"/>
  <c r="I131" i="1"/>
  <c r="M131" i="1" s="1"/>
  <c r="I132" i="1"/>
  <c r="M132" i="1" s="1"/>
  <c r="I133" i="1"/>
  <c r="M133" i="1" s="1"/>
  <c r="I134" i="1"/>
  <c r="M134" i="1" s="1"/>
  <c r="I135" i="1"/>
  <c r="M135" i="1" s="1"/>
  <c r="I136" i="1"/>
  <c r="M136" i="1" s="1"/>
  <c r="I137" i="1"/>
  <c r="M137" i="1" s="1"/>
  <c r="E142" i="1"/>
  <c r="G142" i="1"/>
  <c r="I147" i="1"/>
  <c r="M147" i="1" s="1"/>
  <c r="I148" i="1"/>
  <c r="M148" i="1" s="1"/>
  <c r="E154" i="1"/>
  <c r="G154" i="1"/>
  <c r="I159" i="1"/>
  <c r="M159" i="1" s="1"/>
  <c r="E162" i="1"/>
  <c r="G162" i="1"/>
  <c r="E168" i="1"/>
  <c r="G168" i="1"/>
  <c r="E96" i="1" l="1"/>
  <c r="M17" i="1"/>
  <c r="I27" i="1"/>
  <c r="I121" i="1"/>
  <c r="E121" i="1"/>
  <c r="I142" i="1"/>
  <c r="I154" i="1"/>
  <c r="I168" i="1"/>
  <c r="M18" i="1"/>
  <c r="G74" i="1"/>
  <c r="I96" i="1"/>
  <c r="I74" i="1"/>
  <c r="I170" i="1" l="1"/>
</calcChain>
</file>

<file path=xl/sharedStrings.xml><?xml version="1.0" encoding="utf-8"?>
<sst xmlns="http://schemas.openxmlformats.org/spreadsheetml/2006/main" count="703" uniqueCount="256">
  <si>
    <t>Покупатель (наименование, адрес, телефон, Е-mail)</t>
  </si>
  <si>
    <t>заполнять</t>
  </si>
  <si>
    <t>ИНН</t>
  </si>
  <si>
    <t>Условия оплаты</t>
  </si>
  <si>
    <t xml:space="preserve">Условия </t>
  </si>
  <si>
    <t>Срок вывоза</t>
  </si>
  <si>
    <t>Срок действия цен</t>
  </si>
  <si>
    <t>Готовность подписать договор в редакции  филиала</t>
  </si>
  <si>
    <t>м.п.</t>
  </si>
  <si>
    <t>Отказавшемуся Победителю конкурентной процедуры от заключения договора купли-продажи задаток не возвращается.</t>
  </si>
  <si>
    <t>Ознакомлен</t>
  </si>
  <si>
    <t>100% предоплата за весь объем</t>
  </si>
  <si>
    <t>условия указаны в Документации и Извещеиии</t>
  </si>
  <si>
    <t>Участок</t>
  </si>
  <si>
    <t>весь период действия договора</t>
  </si>
  <si>
    <t>Руководитель_____________(ФИО)</t>
  </si>
  <si>
    <t>Готов</t>
  </si>
  <si>
    <t>КП на конкурентную процедуру _(наименование)__________________________</t>
  </si>
  <si>
    <t>С документацией ознакомлены, с условиями согласны. Обязуемся обеспечить своевременное (в течение 3-х рабочих дней с момента предоставления предприятием) подписание договора, своевременную оплату и своевременный  вывоз .</t>
  </si>
  <si>
    <t xml:space="preserve">Приложение № 3
</t>
  </si>
  <si>
    <t>фактические объемы до 28.06.2024 г., планируемые объемы до 27.12.2024 г.</t>
  </si>
  <si>
    <t>Откачивание, погрузка, вывоз силами Покупателя, транспортные и другие накладные расходы за счет Покупателя</t>
  </si>
  <si>
    <t>Участок № 1  (Иркутская обл., г. Иркутск, г. Шелехов)</t>
  </si>
  <si>
    <t>Комерческое предложение</t>
  </si>
  <si>
    <t>№ п/п</t>
  </si>
  <si>
    <t>Наименование</t>
  </si>
  <si>
    <t>Номенклатурный номер</t>
  </si>
  <si>
    <t>Предприятие (ДЗО, Филиал)</t>
  </si>
  <si>
    <t>Ед.изм</t>
  </si>
  <si>
    <t>Кол-во ФАКТ</t>
  </si>
  <si>
    <t>Дата образования</t>
  </si>
  <si>
    <t>Кол-во ПЛАН</t>
  </si>
  <si>
    <t>Итоговый объем масла</t>
  </si>
  <si>
    <t>Местонахождение</t>
  </si>
  <si>
    <t xml:space="preserve">Цена за 1 т./ Руб. с НДС </t>
  </si>
  <si>
    <t xml:space="preserve">Сумма руб. с НДС  </t>
  </si>
  <si>
    <t>СМЕСЬ ОТРАБОТАННЫХ МАСЕЛ</t>
  </si>
  <si>
    <t>филиал АО "ИЭСК" ЮЭС</t>
  </si>
  <si>
    <t>т</t>
  </si>
  <si>
    <t>1 квартал 2024г</t>
  </si>
  <si>
    <t>нет</t>
  </si>
  <si>
    <t>г.Иркутск (ТМХ Ново-Ленино)</t>
  </si>
  <si>
    <t>Смесь отходов отработанных масел</t>
  </si>
  <si>
    <t>АО "Байкалэнерго" ОП "Центральные тепловые сети" АТЦ</t>
  </si>
  <si>
    <t>4 квартал 2024 г.</t>
  </si>
  <si>
    <t>г. Иркутск, ул. Тухачевского, 3А.</t>
  </si>
  <si>
    <t>Смесь отработанных масел</t>
  </si>
  <si>
    <t>Д71800600000</t>
  </si>
  <si>
    <t>АО "Иркутскэнерготранс"</t>
  </si>
  <si>
    <t xml:space="preserve"> г. Иркутск, б-р Рябикова, 67, территория Ново-Иркутской ТЭЦ</t>
  </si>
  <si>
    <t>ООО "БЭК" филиал   Н-ИТЭЦ</t>
  </si>
  <si>
    <t>г.Иркутск, бул.Рябикова 67</t>
  </si>
  <si>
    <t>2 т. - июль 2024 г.</t>
  </si>
  <si>
    <t xml:space="preserve"> 4 .т- октябрь 2024 г     </t>
  </si>
  <si>
    <t xml:space="preserve"> 3,5 т. - декабрь 2024 г</t>
  </si>
  <si>
    <t xml:space="preserve"> авгут- сентябрь 2024 г.</t>
  </si>
  <si>
    <t>г.Шелехов ул. Южная,4</t>
  </si>
  <si>
    <t>Отработанное масло ИГП 38</t>
  </si>
  <si>
    <t>Д71800600002</t>
  </si>
  <si>
    <t>август и ноябрь 2024 г.</t>
  </si>
  <si>
    <t xml:space="preserve">Смесь различных видов отработанных масел </t>
  </si>
  <si>
    <t>ООО "БЭК-ремонт"</t>
  </si>
  <si>
    <t>Итого по участку №1:</t>
  </si>
  <si>
    <t>Участок № 2 (Иркутская обл., (г. Ангарск, г. Усолье-Сибирское, г. Черемхово)</t>
  </si>
  <si>
    <t>январь 2024 г.</t>
  </si>
  <si>
    <t xml:space="preserve">Иркутская обл., г. Ангарск, АТЦ Ангарский участок территория ЦРЗ </t>
  </si>
  <si>
    <t>смесь отработанных масел</t>
  </si>
  <si>
    <t xml:space="preserve"> Иркутскаяобл., г. Ангарск, территория ТЭЦ-9</t>
  </si>
  <si>
    <t xml:space="preserve"> Иркутская обл. , г. Ангарск, ул. Мира, 38, участок Тепловых сетей</t>
  </si>
  <si>
    <t>декабрь 2024 г.</t>
  </si>
  <si>
    <t xml:space="preserve">Иркутская обл., г. Ангарск-28, ТЭЦ-10 </t>
  </si>
  <si>
    <t>Иркутская обл., г. Усолье-Сибирское-12, а/я 50, пром. зона ТЭЦ-11</t>
  </si>
  <si>
    <t>Филиал АО "ИЭСК" "Центральные электрические сети"</t>
  </si>
  <si>
    <t>Смесь масел минеральных отработанных (автомобиль-ные)</t>
  </si>
  <si>
    <t>ИЖ1400100002</t>
  </si>
  <si>
    <t>сентябрь –ноябрь 2024 г.</t>
  </si>
  <si>
    <t>Иркутская обл., г. Ангарск</t>
  </si>
  <si>
    <t>ТЭЦ-9</t>
  </si>
  <si>
    <t>февраль 2024 г.</t>
  </si>
  <si>
    <t>август 2024 г.</t>
  </si>
  <si>
    <t>сентябрь 2024 г.</t>
  </si>
  <si>
    <t>Масло ЛУКОЙЛ СТАБИО 46 (фасовка до 20 кг.)</t>
  </si>
  <si>
    <t>Д72000010010</t>
  </si>
  <si>
    <t>Масло гидравлическое отработанное</t>
  </si>
  <si>
    <t>Д71800600006</t>
  </si>
  <si>
    <t>ОТРАБОТАННОЕ МАСЛО ММО</t>
  </si>
  <si>
    <t xml:space="preserve">4 квартал 2024 г. </t>
  </si>
  <si>
    <t>Масло ЛУКОЙЛ АВАНГАРД УЛЬТРА 15W40 API CI-4/SL</t>
  </si>
  <si>
    <t>Ноябрь 2024 г.</t>
  </si>
  <si>
    <t>Масло ЛУКОЙЛ ТМ-5 75W90 (бочка 185 кг)</t>
  </si>
  <si>
    <t>Д71000150006</t>
  </si>
  <si>
    <t>Масло М14Г2ЦС (бочка) кг</t>
  </si>
  <si>
    <t>Д70600390000</t>
  </si>
  <si>
    <t>Масло М8ДМ (бочка)</t>
  </si>
  <si>
    <t>Масло трансимиссионное Gazpromneft ATF DX II (205л/178кг)</t>
  </si>
  <si>
    <t>ИНДУСТРИАЛЬНОЕ МАСЛО И-20 (40)</t>
  </si>
  <si>
    <t>570300200000 (570300400000)</t>
  </si>
  <si>
    <t>Январь 2024 г.</t>
  </si>
  <si>
    <t>Февраль 2024 г.</t>
  </si>
  <si>
    <t>Март 2024 г.</t>
  </si>
  <si>
    <t>Апрель 2024 г.</t>
  </si>
  <si>
    <t>Май 2024 г.</t>
  </si>
  <si>
    <t>Июнь 2024 г.</t>
  </si>
  <si>
    <t>Июль 2024 г.</t>
  </si>
  <si>
    <t>Август 2024 г.</t>
  </si>
  <si>
    <t>Сентябрь 2024 г.</t>
  </si>
  <si>
    <t>Октябрь 2024 г.</t>
  </si>
  <si>
    <t>Декабрь 2024 г.</t>
  </si>
  <si>
    <t>570400730000</t>
  </si>
  <si>
    <t>ТЭЦ-10</t>
  </si>
  <si>
    <t>Иркутская обл., г. Ангарск, второй промышленный массив, квартал 41, строение 21</t>
  </si>
  <si>
    <t>ТЭЦ-11</t>
  </si>
  <si>
    <t>Иркутская обл., г. Усолье-Сибирское, Склад ГЖ и ЛВЖ ТЦ</t>
  </si>
  <si>
    <t xml:space="preserve">Иркутская обл., г. Усолье-Сибирское, Главный корпус КЦ </t>
  </si>
  <si>
    <t>На конец года 2024г.</t>
  </si>
  <si>
    <t>Иркутская обл., г. Усолье-Сибирское,ЦТП, склад ГСМ</t>
  </si>
  <si>
    <t>Иркутская обл., г. Усолье-Сибирское, ЖДЦ (локомотивное депо)</t>
  </si>
  <si>
    <t xml:space="preserve"> ТЭЦ-12</t>
  </si>
  <si>
    <t>Иркутская обл., г. Черемхово, ул. Маяковского, 162</t>
  </si>
  <si>
    <t>Смесь масел:</t>
  </si>
  <si>
    <t>ООО "Разрез Черемховуголь"</t>
  </si>
  <si>
    <t>в наличии</t>
  </si>
  <si>
    <t>2,3,4 квартал 2024 г.</t>
  </si>
  <si>
    <t>4 06 110 01 31 3 Отходы минеральных масел моторных</t>
  </si>
  <si>
    <t xml:space="preserve">4 06 166 01 31 3 Отходы минеральных масел компрессорных </t>
  </si>
  <si>
    <t xml:space="preserve">4 06 130 01 31 3 Отходы минеральных масел индустриальных </t>
  </si>
  <si>
    <t xml:space="preserve">4 06 150 01 31 3 Отходы минеральных масел трансмиссионных </t>
  </si>
  <si>
    <t>4 06 120 01 31 3 Отходы минеральных масел гидравлических, не содержащих галогены</t>
  </si>
  <si>
    <t>4 06 910 01 10 3 Остатки дизельного топлива, утратившего потребительские свойства</t>
  </si>
  <si>
    <t>Итого по участку №2:</t>
  </si>
  <si>
    <t>Участок № 3 (Иркутская обл., (г. Тайшет, г. Саянск, с.Алгатуй, г. Зима, п. Куйтун, Тулун)</t>
  </si>
  <si>
    <t>Масло моторное отработанное б/у</t>
  </si>
  <si>
    <t>ИЖ1400100003</t>
  </si>
  <si>
    <t>Филиал АО "ИЭСК" "Западные электрические сети"</t>
  </si>
  <si>
    <t>Декабрь 2024</t>
  </si>
  <si>
    <t>Иркутская обл., г. Зима</t>
  </si>
  <si>
    <t>Сентябрь  2024</t>
  </si>
  <si>
    <t>Иркутская область, Нижнеудинский район, п. Мельница</t>
  </si>
  <si>
    <t>Иркутская обл., г. Тайшет</t>
  </si>
  <si>
    <t>Иркутская обл., п. Куйтун</t>
  </si>
  <si>
    <t>Иркутская обл., г. Тулун</t>
  </si>
  <si>
    <t>Отработанное компрессорное масло</t>
  </si>
  <si>
    <t>Д72000110000</t>
  </si>
  <si>
    <t>Апрель 2024</t>
  </si>
  <si>
    <t>Июль 2024</t>
  </si>
  <si>
    <t>Смесь масел</t>
  </si>
  <si>
    <t>Н-ЗТЭЦ</t>
  </si>
  <si>
    <t>На конец  2024 года</t>
  </si>
  <si>
    <t>Иркутская обл., г. Саянск</t>
  </si>
  <si>
    <t>2 квартал 2024 г.</t>
  </si>
  <si>
    <t xml:space="preserve"> Иркутская обл., г. Саянск, промплощадка Ново-Зиминской ТЭЦ</t>
  </si>
  <si>
    <t>3 квартал 2024 г,</t>
  </si>
  <si>
    <t>Филиал "Разрез "Тулунуголь"</t>
  </si>
  <si>
    <t>тонн</t>
  </si>
  <si>
    <t>июль 2024 г.</t>
  </si>
  <si>
    <t xml:space="preserve">Иркутская область, Тулунский район, территория разреза Мугунский, в 1782 м севернее с.Алгатуй. ПУ Мугунский склад ГСМ.  Иркутская область, Тулунский район, промплощадка разреза Азейский, 2480м юго-западнее с. Азей по направлению на юго-восток. ПУ Азейский экипировка тепловозов № 2 </t>
  </si>
  <si>
    <t xml:space="preserve">4 06 110 01 31 3 
Отходы минеральных масел моторных </t>
  </si>
  <si>
    <t xml:space="preserve">4 06 150 01 31 3 
Отходы минеральных масел трансмиссионных </t>
  </si>
  <si>
    <t>Иркутская область, Тулунский район, территория разреза Мугунский, в 1782м севернее с.Алгатуй. ПУ Мугунский склад ГСМ.  Иркутская область, Тулунский район, промплощадка разреза Азейский, 2480м юго-западнее с. Азей по направлению на юго-восток. ПУ Азейский экипировка тепловозов № 3</t>
  </si>
  <si>
    <t xml:space="preserve">4 06 130 01 31 3 
Отходы минеральных масел индустриальных </t>
  </si>
  <si>
    <t>Иркутская область, Тулунский район, территория разреза Мугунский, в 1782м севернее с.Алгатуй. ПУ Мугунский склад ГСМ.  Иркутская область, Тулунский район, промплощадка разреза Азейский, 2480м юго-западнее с. Азей по направлению на юго-восток. ПУ Азейский экипировка тепловозов № 4</t>
  </si>
  <si>
    <t xml:space="preserve">4 06 120 01 31 3 
Отходы минеральных масел гидравлических, не содержащих галогены </t>
  </si>
  <si>
    <t>Иркутская область, Тулунский район, территория разреза Мугунский, в 1782м севернее с.Алгатуй. ПУ Мугунский склад ГСМ.  Иркутская область, Тулунский район, промплощадка разреза Азейский, 2480м юго-западнее с. Азей по направлению на юго-восток. ПУ Азейский экипировка тепловозов № 5</t>
  </si>
  <si>
    <t xml:space="preserve">4 06 166 01 31 3 
Отходы минеральных масел компресорных </t>
  </si>
  <si>
    <t>Иркутская область, Тулунский район, территория разреза Мугунский, в 1782м севернее с.Алгатуй. ПУ Мугунский склад ГСМ.  Иркутская область, Тулунский район, промплощадка разреза Азейский, 2480м юго-западнее с. Азей по направлению на юго-восток. ПУ Азейский экипировка тепловозов № 6</t>
  </si>
  <si>
    <t>Итого по участку №3:</t>
  </si>
  <si>
    <t>Участок № 4 (Иркутская обл.,  (г. Братск, г. Железногорск-Илимский)</t>
  </si>
  <si>
    <t>Иркутская обл., г. Железногорск-Илимский, промзона ТЭЦ-16</t>
  </si>
  <si>
    <t>Отходы минеральных масел моторных</t>
  </si>
  <si>
    <t>570900120000
570900130000</t>
  </si>
  <si>
    <t>Филиал ТЭЦ-16</t>
  </si>
  <si>
    <t>Иркутская обл.., г. Железногорск-Илимский, (МВНО № 01.01.26)</t>
  </si>
  <si>
    <t>Отходы минеральных масел индустриальных</t>
  </si>
  <si>
    <t>Д70300020000</t>
  </si>
  <si>
    <t>Отработанное компрессорное масло (Масло компрессорное Mobil Rarus 427)</t>
  </si>
  <si>
    <t>Филиал Братская ГЭС ООО «ЕвроСибЭнерго-Гидрогенерация»</t>
  </si>
  <si>
    <t>Иркутская обл., г. Братск (Пром. площадка Братской ГЭС)</t>
  </si>
  <si>
    <t>Отработанное компрессорное масло (Масло ТНК Компрессор VDL 150)</t>
  </si>
  <si>
    <t>Иркутская обл., г. Братск (Район РЩ-500)</t>
  </si>
  <si>
    <t>Отходы минеральных масел моторных           Код ФККО 4 06 110 01 31 3</t>
  </si>
  <si>
    <t>ИЖ1400100001</t>
  </si>
  <si>
    <t>ТЭЦ-6 ЦТП-ТИ</t>
  </si>
  <si>
    <t>Иркутская обл., г. Братск, ТЭЦ-7</t>
  </si>
  <si>
    <t>ТЭЦ-6 ЦТП</t>
  </si>
  <si>
    <t>Иркутская обл., г. Братск, ТЭЦ-6</t>
  </si>
  <si>
    <t>Отходы минеральных масел трансмиссионных  Код ФККО 4 06 150 01 31 3</t>
  </si>
  <si>
    <t>ИЖ1400110001</t>
  </si>
  <si>
    <t>Ноябрь 2024г.</t>
  </si>
  <si>
    <t>Отходы минеральных масел индустриальных                                                  Код ФККО 4 06 130 01 31 3</t>
  </si>
  <si>
    <t>ИЛ8000040003</t>
  </si>
  <si>
    <t>1 июля 2024г.</t>
  </si>
  <si>
    <t>На конец года 2024 г.</t>
  </si>
  <si>
    <t>Иркутская обл., г. Братск-18, а/я 428 территория Районной Галачинской котельной</t>
  </si>
  <si>
    <t>Иркутская обл., г. Братск а/я 783, территория Братской ГЭС</t>
  </si>
  <si>
    <t>г. Братск (АТЦ Братский участок )</t>
  </si>
  <si>
    <t>Итого по участку №4:</t>
  </si>
  <si>
    <t>Участок № 5 (Иркутская обл., (г. Усть-Илимск, г. Усть-Кут)</t>
  </si>
  <si>
    <t>Масло кабельное С-220 б/у</t>
  </si>
  <si>
    <t xml:space="preserve">Филиал Усть-Илимская ГЭС ООО "ЕвроСибЭнерго-Гидрогенерация" </t>
  </si>
  <si>
    <t>Ноябрь-деакбрь 2024 г.</t>
  </si>
  <si>
    <t>г. Усть-Илимск</t>
  </si>
  <si>
    <t>570300600000</t>
  </si>
  <si>
    <t>У-ИТЭЦ</t>
  </si>
  <si>
    <t>3 квартал 2024 г.</t>
  </si>
  <si>
    <t>Иркутская обл., г. Усть-Илимск</t>
  </si>
  <si>
    <t>Отходы минеральных масел трансмиссионных</t>
  </si>
  <si>
    <t>Д71000130008</t>
  </si>
  <si>
    <t>3квартал 2024 г.</t>
  </si>
  <si>
    <t>Д70900000001</t>
  </si>
  <si>
    <t>Д70600270010</t>
  </si>
  <si>
    <t>1 квартал 2024 г.</t>
  </si>
  <si>
    <t>ИЖ1400100000</t>
  </si>
  <si>
    <t>У-ИТЭЦ (участок ТВСК)</t>
  </si>
  <si>
    <t>Отходы минеральных масел гидравлических, не содержащих галогены</t>
  </si>
  <si>
    <t>ИЖ1400080000</t>
  </si>
  <si>
    <t xml:space="preserve">Отходы минеральных масел индустриальных </t>
  </si>
  <si>
    <t>Отходы минеральных масел гидравлических не содержащих галогены</t>
  </si>
  <si>
    <t>филиал "Разрез 
Жеронский"</t>
  </si>
  <si>
    <t xml:space="preserve">Иркутская обл., 
г. Усть-Илимск, промплощадка УИ ЛПК, 11км. В северном направлении от г. Усть-Илимска, в пределах земельного участка с кадастровым номером 38:32:0200304:71; Иркутская область, Усть-Илимский район, 30 км. в северном направлении от г. Усть-Илимска, на правом берегу р. Ангара </t>
  </si>
  <si>
    <t>4 06 120 01 31 3 
Отходы минеральных масел гидравлических, не содержащих галогены</t>
  </si>
  <si>
    <t>4 06 150 01 31 3 
Отходы минеральных масел трансмиссионных</t>
  </si>
  <si>
    <t>Д71000220004</t>
  </si>
  <si>
    <t>4 06 110 13 13 
Отходы минеральных масел моторных</t>
  </si>
  <si>
    <t>4 06 166 01 31 3 
Отходы минеральных масел компрессорных</t>
  </si>
  <si>
    <t>Иркутская обл., 
г.Усть-Илимск, промплощадка УИ ЛПК, 11км. В северном направлении от г.Усть-Илимска, в пределах земельного участка с кадастровым номером 38:32:0200304:71</t>
  </si>
  <si>
    <t>Итого по участку №5:</t>
  </si>
  <si>
    <t>Участок № 6 (Республика Хакассия, г. Саяногорск, Республика Тыва, пгт. Каа-Хем )</t>
  </si>
  <si>
    <t>Иж1400100003</t>
  </si>
  <si>
    <t xml:space="preserve">АО "Байкалэнерго" ОП "Саяногорские тепловые сети" </t>
  </si>
  <si>
    <t>Республика Хакасия, 
г. Саяногорск</t>
  </si>
  <si>
    <t>ООО "ТГРК"</t>
  </si>
  <si>
    <t>июль, ноябрь 2024 г.</t>
  </si>
  <si>
    <t xml:space="preserve">4 06 110 01 31 3 Отходы минеральных масел моторных </t>
  </si>
  <si>
    <t xml:space="preserve"> РЕСПУБЛИКА ТЫВА,  пгт. Каа-Хем</t>
  </si>
  <si>
    <t xml:space="preserve">4 06 120 01 31 3 Отходы минеральных масел гидравлических, не содержащих галогены </t>
  </si>
  <si>
    <t xml:space="preserve"> 4 06 166 01 31 3 Отходы минеральных масел компрессорных</t>
  </si>
  <si>
    <t>Итого по участку №6:</t>
  </si>
  <si>
    <t>Участок № 7 (Красноярский край, г. Дивногорск, г. Красноярск)</t>
  </si>
  <si>
    <t>Предприятие</t>
  </si>
  <si>
    <t>ООО "Ирбейский разрез"</t>
  </si>
  <si>
    <t>Март-апрель 2024 г.</t>
  </si>
  <si>
    <t>Красноярский край, Ирбейский район, с. Ирбейское,  горный участок</t>
  </si>
  <si>
    <t xml:space="preserve"> 4 06 120 01 31 3 Отходы минеральных масел гидравлических, не содержащих галогены</t>
  </si>
  <si>
    <t>Итого по участку №7:</t>
  </si>
  <si>
    <t>Участок № 8 (Нижегородская обл., г. Нижний Новгород)</t>
  </si>
  <si>
    <t>Масло компрессорное Rosneft Compressor VDL46</t>
  </si>
  <si>
    <t>Д72000110001</t>
  </si>
  <si>
    <t>кг</t>
  </si>
  <si>
    <t>г. Нижний Новгород</t>
  </si>
  <si>
    <t>Итого по участку №8:</t>
  </si>
  <si>
    <r>
      <rPr>
        <b/>
        <sz val="10"/>
        <color theme="1"/>
        <rFont val="Times New Roman"/>
        <family val="1"/>
        <charset val="204"/>
      </rPr>
      <t>2 т.</t>
    </r>
    <r>
      <rPr>
        <sz val="10"/>
        <color theme="1"/>
        <rFont val="Times New Roman"/>
        <family val="1"/>
        <charset val="204"/>
      </rPr>
      <t xml:space="preserve"> - апрель 2024 г</t>
    </r>
  </si>
  <si>
    <r>
      <rPr>
        <b/>
        <i/>
        <sz val="10"/>
        <color theme="1"/>
        <rFont val="Times New Roman"/>
        <family val="1"/>
        <charset val="204"/>
      </rPr>
      <t>АЗС № 2</t>
    </r>
    <r>
      <rPr>
        <sz val="10"/>
        <color theme="1"/>
        <rFont val="Times New Roman"/>
        <family val="1"/>
        <charset val="204"/>
      </rPr>
      <t xml:space="preserve"> - г. Черемхово, проезд Краснопеева, 21;    </t>
    </r>
    <r>
      <rPr>
        <b/>
        <i/>
        <sz val="10"/>
        <color theme="1"/>
        <rFont val="Times New Roman"/>
        <family val="1"/>
        <charset val="204"/>
      </rPr>
      <t>склад ГСМ № 2</t>
    </r>
    <r>
      <rPr>
        <sz val="10"/>
        <color theme="1"/>
        <rFont val="Times New Roman"/>
        <family val="1"/>
        <charset val="204"/>
      </rPr>
      <t xml:space="preserve"> - г. Черемхово, вдоль улицы Октябрьский проезд с северо-восточной стороны примыкает к заводу Химик;         </t>
    </r>
    <r>
      <rPr>
        <b/>
        <i/>
        <sz val="10"/>
        <color theme="1"/>
        <rFont val="Times New Roman"/>
        <family val="1"/>
        <charset val="204"/>
      </rPr>
      <t xml:space="preserve">                склад ГСМ № 1</t>
    </r>
    <r>
      <rPr>
        <sz val="10"/>
        <color theme="1"/>
        <rFont val="Times New Roman"/>
        <family val="1"/>
        <charset val="204"/>
      </rPr>
      <t xml:space="preserve"> - Черемховский район, 1,2 км от с. Алехино.</t>
    </r>
  </si>
  <si>
    <t>ИТОГО:</t>
  </si>
  <si>
    <t>г. Иркутск</t>
  </si>
  <si>
    <t xml:space="preserve">1 кв.- 2024г.;  2-3 кв. 2024г.; 4 кв. 2024г.                                                            </t>
  </si>
  <si>
    <t>В помемещении, в металлических бочках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</si>
</sst>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00000"/>
    <numFmt numFmtId="166" formatCode="[$-F800]dddd\,\ mmmm\ dd\,\ yyyy"/>
    <numFmt numFmtId="167" formatCode="0.0"/>
  </numFmts>
  <fonts count="14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indexed="8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11" fillId="0" borderId="0"/>
    <xf numFmtId="0" fontId="9" fillId="0" borderId="0"/>
  </cellStyleXfs>
  <cellXfs count="274">
    <xf numFmtId="0" fontId="0" fillId="0" borderId="0" xfId="0"/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49" fontId="3" fillId="0" borderId="0" xfId="1" applyNumberFormat="1" applyFont="1" applyFill="1" applyBorder="1" applyAlignment="1">
      <alignment horizontal="center" wrapText="1"/>
    </xf>
    <xf numFmtId="0" fontId="3" fillId="0" borderId="0" xfId="0" applyFont="1" applyBorder="1" applyAlignment="1"/>
    <xf numFmtId="0" fontId="3" fillId="0" borderId="0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5" borderId="0" xfId="0" applyFont="1" applyFill="1" applyBorder="1" applyAlignment="1">
      <alignment horizontal="center"/>
    </xf>
    <xf numFmtId="0" fontId="10" fillId="5" borderId="0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2" fontId="2" fillId="4" borderId="1" xfId="0" applyNumberFormat="1" applyFont="1" applyFill="1" applyBorder="1" applyAlignment="1">
      <alignment horizontal="center" wrapText="1"/>
    </xf>
    <xf numFmtId="164" fontId="2" fillId="4" borderId="1" xfId="0" applyNumberFormat="1" applyFont="1" applyFill="1" applyBorder="1" applyAlignment="1">
      <alignment horizontal="center" wrapText="1"/>
    </xf>
    <xf numFmtId="14" fontId="4" fillId="4" borderId="1" xfId="0" applyNumberFormat="1" applyFont="1" applyFill="1" applyBorder="1" applyAlignment="1">
      <alignment horizontal="center" wrapText="1"/>
    </xf>
    <xf numFmtId="14" fontId="2" fillId="4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wrapText="1"/>
    </xf>
    <xf numFmtId="164" fontId="7" fillId="8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right"/>
    </xf>
    <xf numFmtId="0" fontId="2" fillId="5" borderId="3" xfId="0" applyFont="1" applyFill="1" applyBorder="1" applyAlignment="1">
      <alignment horizontal="center"/>
    </xf>
    <xf numFmtId="164" fontId="2" fillId="6" borderId="3" xfId="0" applyNumberFormat="1" applyFont="1" applyFill="1" applyBorder="1" applyAlignment="1">
      <alignment horizontal="center"/>
    </xf>
    <xf numFmtId="14" fontId="4" fillId="6" borderId="3" xfId="0" applyNumberFormat="1" applyFont="1" applyFill="1" applyBorder="1" applyAlignment="1">
      <alignment horizontal="center"/>
    </xf>
    <xf numFmtId="164" fontId="2" fillId="7" borderId="3" xfId="0" applyNumberFormat="1" applyFont="1" applyFill="1" applyBorder="1" applyAlignment="1">
      <alignment horizontal="center"/>
    </xf>
    <xf numFmtId="14" fontId="2" fillId="7" borderId="3" xfId="0" applyNumberFormat="1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7" fillId="5" borderId="0" xfId="0" applyFont="1" applyFill="1" applyAlignment="1"/>
    <xf numFmtId="164" fontId="7" fillId="5" borderId="0" xfId="0" applyNumberFormat="1" applyFont="1" applyFill="1" applyAlignment="1">
      <alignment horizontal="center"/>
    </xf>
    <xf numFmtId="14" fontId="3" fillId="5" borderId="0" xfId="0" applyNumberFormat="1" applyFont="1" applyFill="1" applyAlignment="1">
      <alignment horizontal="center"/>
    </xf>
    <xf numFmtId="14" fontId="7" fillId="5" borderId="0" xfId="0" applyNumberFormat="1" applyFont="1" applyFill="1" applyAlignment="1">
      <alignment horizontal="center"/>
    </xf>
    <xf numFmtId="0" fontId="8" fillId="5" borderId="1" xfId="0" applyFont="1" applyFill="1" applyBorder="1" applyAlignment="1"/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wrapText="1"/>
    </xf>
    <xf numFmtId="1" fontId="3" fillId="5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2" fillId="5" borderId="1" xfId="2" applyFont="1" applyFill="1" applyBorder="1" applyAlignment="1">
      <alignment horizontal="center" wrapText="1"/>
    </xf>
    <xf numFmtId="1" fontId="12" fillId="5" borderId="1" xfId="2" applyNumberFormat="1" applyFont="1" applyFill="1" applyBorder="1" applyAlignment="1">
      <alignment horizontal="center" wrapText="1"/>
    </xf>
    <xf numFmtId="1" fontId="3" fillId="5" borderId="1" xfId="2" applyNumberFormat="1" applyFont="1" applyFill="1" applyBorder="1" applyAlignment="1">
      <alignment horizontal="center" wrapText="1"/>
    </xf>
    <xf numFmtId="0" fontId="3" fillId="0" borderId="1" xfId="2" applyFont="1" applyBorder="1" applyAlignment="1">
      <alignment horizontal="center" wrapText="1"/>
    </xf>
    <xf numFmtId="165" fontId="3" fillId="0" borderId="1" xfId="2" applyNumberFormat="1" applyFont="1" applyBorder="1" applyAlignment="1">
      <alignment horizontal="center" wrapText="1"/>
    </xf>
    <xf numFmtId="49" fontId="7" fillId="5" borderId="1" xfId="0" applyNumberFormat="1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wrapText="1" shrinkToFit="1"/>
    </xf>
    <xf numFmtId="49" fontId="7" fillId="7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7" fillId="5" borderId="0" xfId="0" applyFont="1" applyFill="1" applyBorder="1" applyAlignment="1">
      <alignment horizontal="center"/>
    </xf>
    <xf numFmtId="0" fontId="7" fillId="5" borderId="0" xfId="0" applyFont="1" applyFill="1" applyBorder="1" applyAlignment="1"/>
    <xf numFmtId="164" fontId="7" fillId="5" borderId="0" xfId="0" applyNumberFormat="1" applyFont="1" applyFill="1" applyBorder="1" applyAlignment="1">
      <alignment horizontal="center"/>
    </xf>
    <xf numFmtId="14" fontId="3" fillId="5" borderId="0" xfId="0" applyNumberFormat="1" applyFont="1" applyFill="1" applyBorder="1" applyAlignment="1">
      <alignment horizontal="center"/>
    </xf>
    <xf numFmtId="14" fontId="7" fillId="5" borderId="0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3" fillId="6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right"/>
    </xf>
    <xf numFmtId="164" fontId="2" fillId="6" borderId="1" xfId="0" applyNumberFormat="1" applyFont="1" applyFill="1" applyBorder="1" applyAlignment="1">
      <alignment horizontal="center"/>
    </xf>
    <xf numFmtId="14" fontId="4" fillId="6" borderId="1" xfId="0" applyNumberFormat="1" applyFont="1" applyFill="1" applyBorder="1" applyAlignment="1">
      <alignment horizontal="center"/>
    </xf>
    <xf numFmtId="164" fontId="2" fillId="7" borderId="1" xfId="0" applyNumberFormat="1" applyFont="1" applyFill="1" applyBorder="1" applyAlignment="1">
      <alignment horizontal="center"/>
    </xf>
    <xf numFmtId="14" fontId="2" fillId="7" borderId="1" xfId="0" applyNumberFormat="1" applyFont="1" applyFill="1" applyBorder="1" applyAlignment="1">
      <alignment horizontal="center"/>
    </xf>
    <xf numFmtId="164" fontId="2" fillId="8" borderId="1" xfId="0" applyNumberFormat="1" applyFont="1" applyFill="1" applyBorder="1" applyAlignment="1">
      <alignment horizontal="center"/>
    </xf>
    <xf numFmtId="164" fontId="7" fillId="6" borderId="1" xfId="0" applyNumberFormat="1" applyFont="1" applyFill="1" applyBorder="1" applyAlignment="1">
      <alignment horizontal="center" wrapText="1"/>
    </xf>
    <xf numFmtId="164" fontId="3" fillId="8" borderId="1" xfId="0" applyNumberFormat="1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left" vertical="center" wrapText="1"/>
    </xf>
    <xf numFmtId="164" fontId="7" fillId="6" borderId="1" xfId="0" applyNumberFormat="1" applyFont="1" applyFill="1" applyBorder="1" applyAlignment="1">
      <alignment horizontal="center" vertical="center"/>
    </xf>
    <xf numFmtId="17" fontId="3" fillId="6" borderId="1" xfId="0" applyNumberFormat="1" applyFont="1" applyFill="1" applyBorder="1" applyAlignment="1">
      <alignment horizontal="center" wrapText="1"/>
    </xf>
    <xf numFmtId="17" fontId="3" fillId="6" borderId="1" xfId="0" applyNumberFormat="1" applyFont="1" applyFill="1" applyBorder="1" applyAlignment="1">
      <alignment horizontal="center" vertical="center" wrapText="1"/>
    </xf>
    <xf numFmtId="164" fontId="3" fillId="7" borderId="1" xfId="0" applyNumberFormat="1" applyFont="1" applyFill="1" applyBorder="1" applyAlignment="1">
      <alignment horizontal="center" vertical="center" wrapText="1"/>
    </xf>
    <xf numFmtId="166" fontId="7" fillId="7" borderId="1" xfId="0" applyNumberFormat="1" applyFont="1" applyFill="1" applyBorder="1" applyAlignment="1">
      <alignment horizontal="center" vertical="center" wrapText="1"/>
    </xf>
    <xf numFmtId="164" fontId="3" fillId="8" borderId="1" xfId="0" applyNumberFormat="1" applyFont="1" applyFill="1" applyBorder="1" applyAlignment="1">
      <alignment horizontal="center"/>
    </xf>
    <xf numFmtId="17" fontId="7" fillId="7" borderId="1" xfId="0" applyNumberFormat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7" fillId="0" borderId="1" xfId="0" applyFont="1" applyBorder="1" applyAlignment="1">
      <alignment vertical="top" wrapText="1"/>
    </xf>
    <xf numFmtId="0" fontId="7" fillId="5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4" borderId="1" xfId="1" applyFont="1" applyFill="1" applyBorder="1" applyAlignment="1"/>
    <xf numFmtId="0" fontId="7" fillId="5" borderId="1" xfId="0" applyFont="1" applyFill="1" applyBorder="1" applyAlignment="1"/>
    <xf numFmtId="14" fontId="3" fillId="5" borderId="1" xfId="0" applyNumberFormat="1" applyFont="1" applyFill="1" applyBorder="1" applyAlignment="1">
      <alignment horizontal="center"/>
    </xf>
    <xf numFmtId="0" fontId="1" fillId="0" borderId="0" xfId="0" applyFont="1" applyBorder="1" applyAlignment="1"/>
    <xf numFmtId="0" fontId="0" fillId="0" borderId="0" xfId="0" applyBorder="1"/>
    <xf numFmtId="0" fontId="12" fillId="5" borderId="1" xfId="2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/>
    </xf>
    <xf numFmtId="164" fontId="3" fillId="0" borderId="0" xfId="0" applyNumberFormat="1" applyFont="1" applyAlignment="1"/>
    <xf numFmtId="164" fontId="3" fillId="5" borderId="0" xfId="0" applyNumberFormat="1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164" fontId="7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5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wrapText="1"/>
    </xf>
    <xf numFmtId="1" fontId="7" fillId="5" borderId="1" xfId="0" applyNumberFormat="1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/>
    </xf>
    <xf numFmtId="14" fontId="7" fillId="7" borderId="1" xfId="0" applyNumberFormat="1" applyFont="1" applyFill="1" applyBorder="1" applyAlignment="1">
      <alignment horizontal="center"/>
    </xf>
    <xf numFmtId="164" fontId="7" fillId="8" borderId="1" xfId="0" applyNumberFormat="1" applyFont="1" applyFill="1" applyBorder="1" applyAlignment="1">
      <alignment horizontal="center" wrapText="1" shrinkToFit="1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164" fontId="7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1" fontId="7" fillId="5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/>
    </xf>
    <xf numFmtId="0" fontId="3" fillId="5" borderId="1" xfId="2" applyNumberFormat="1" applyFont="1" applyFill="1" applyBorder="1" applyAlignment="1">
      <alignment wrapText="1"/>
    </xf>
    <xf numFmtId="0" fontId="3" fillId="5" borderId="1" xfId="2" applyNumberFormat="1" applyFont="1" applyFill="1" applyBorder="1" applyAlignment="1">
      <alignment horizontal="center" wrapText="1"/>
    </xf>
    <xf numFmtId="0" fontId="4" fillId="9" borderId="8" xfId="0" applyFont="1" applyFill="1" applyBorder="1" applyAlignment="1">
      <alignment horizontal="right"/>
    </xf>
    <xf numFmtId="164" fontId="4" fillId="9" borderId="9" xfId="0" applyNumberFormat="1" applyFont="1" applyFill="1" applyBorder="1" applyAlignment="1"/>
    <xf numFmtId="0" fontId="4" fillId="4" borderId="4" xfId="1" applyFont="1" applyFill="1" applyBorder="1" applyAlignment="1"/>
    <xf numFmtId="0" fontId="2" fillId="4" borderId="4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wrapText="1"/>
    </xf>
    <xf numFmtId="164" fontId="4" fillId="3" borderId="13" xfId="0" applyNumberFormat="1" applyFont="1" applyFill="1" applyBorder="1" applyAlignment="1">
      <alignment horizontal="center" wrapText="1"/>
    </xf>
    <xf numFmtId="0" fontId="7" fillId="5" borderId="12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164" fontId="3" fillId="5" borderId="15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2" fillId="5" borderId="4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164" fontId="3" fillId="5" borderId="13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167" fontId="7" fillId="7" borderId="1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164" fontId="3" fillId="6" borderId="2" xfId="0" applyNumberFormat="1" applyFont="1" applyFill="1" applyBorder="1" applyAlignment="1">
      <alignment horizontal="center"/>
    </xf>
    <xf numFmtId="164" fontId="3" fillId="6" borderId="3" xfId="0" applyNumberFormat="1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wrapText="1"/>
    </xf>
    <xf numFmtId="0" fontId="2" fillId="3" borderId="23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/>
    </xf>
    <xf numFmtId="0" fontId="7" fillId="5" borderId="18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164" fontId="3" fillId="5" borderId="17" xfId="0" applyNumberFormat="1" applyFont="1" applyFill="1" applyBorder="1" applyAlignment="1">
      <alignment horizontal="center"/>
    </xf>
    <xf numFmtId="164" fontId="3" fillId="5" borderId="19" xfId="0" applyNumberFormat="1" applyFont="1" applyFill="1" applyBorder="1" applyAlignment="1">
      <alignment horizontal="center"/>
    </xf>
    <xf numFmtId="164" fontId="3" fillId="5" borderId="21" xfId="0" applyNumberFormat="1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164" fontId="3" fillId="5" borderId="17" xfId="0" applyNumberFormat="1" applyFont="1" applyFill="1" applyBorder="1" applyAlignment="1">
      <alignment horizontal="center" vertical="center"/>
    </xf>
    <xf numFmtId="164" fontId="3" fillId="5" borderId="21" xfId="0" applyNumberFormat="1" applyFont="1" applyFill="1" applyBorder="1" applyAlignment="1">
      <alignment horizontal="center" vertical="center"/>
    </xf>
    <xf numFmtId="164" fontId="3" fillId="8" borderId="2" xfId="0" applyNumberFormat="1" applyFont="1" applyFill="1" applyBorder="1" applyAlignment="1">
      <alignment horizontal="center" wrapText="1"/>
    </xf>
    <xf numFmtId="164" fontId="3" fillId="8" borderId="7" xfId="0" applyNumberFormat="1" applyFont="1" applyFill="1" applyBorder="1" applyAlignment="1">
      <alignment horizontal="center" wrapText="1"/>
    </xf>
    <xf numFmtId="164" fontId="3" fillId="8" borderId="3" xfId="0" applyNumberFormat="1" applyFont="1" applyFill="1" applyBorder="1" applyAlignment="1">
      <alignment horizontal="center" wrapText="1"/>
    </xf>
    <xf numFmtId="164" fontId="3" fillId="8" borderId="2" xfId="0" applyNumberFormat="1" applyFont="1" applyFill="1" applyBorder="1" applyAlignment="1">
      <alignment horizontal="center" vertical="center"/>
    </xf>
    <xf numFmtId="164" fontId="3" fillId="8" borderId="3" xfId="0" applyNumberFormat="1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164" fontId="3" fillId="5" borderId="19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left"/>
    </xf>
    <xf numFmtId="0" fontId="4" fillId="4" borderId="4" xfId="1" applyFont="1" applyFill="1" applyBorder="1" applyAlignment="1">
      <alignment horizontal="left"/>
    </xf>
    <xf numFmtId="0" fontId="7" fillId="5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164" fontId="2" fillId="8" borderId="2" xfId="0" applyNumberFormat="1" applyFont="1" applyFill="1" applyBorder="1" applyAlignment="1">
      <alignment horizontal="center" vertical="center"/>
    </xf>
    <xf numFmtId="164" fontId="2" fillId="8" borderId="7" xfId="0" applyNumberFormat="1" applyFont="1" applyFill="1" applyBorder="1" applyAlignment="1">
      <alignment horizontal="center" vertical="center"/>
    </xf>
    <xf numFmtId="164" fontId="2" fillId="8" borderId="3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164" fontId="7" fillId="8" borderId="1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164" fontId="3" fillId="0" borderId="13" xfId="0" applyNumberFormat="1" applyFont="1" applyBorder="1" applyAlignment="1">
      <alignment horizontal="center" wrapText="1"/>
    </xf>
    <xf numFmtId="164" fontId="7" fillId="7" borderId="1" xfId="0" applyNumberFormat="1" applyFont="1" applyFill="1" applyBorder="1" applyAlignment="1">
      <alignment horizontal="center" vertical="center"/>
    </xf>
    <xf numFmtId="164" fontId="7" fillId="8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164" fontId="3" fillId="8" borderId="1" xfId="0" applyNumberFormat="1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164" fontId="3" fillId="5" borderId="13" xfId="0" applyNumberFormat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5" borderId="1" xfId="0" applyFont="1" applyFill="1" applyBorder="1" applyAlignment="1">
      <alignment wrapText="1"/>
    </xf>
    <xf numFmtId="0" fontId="6" fillId="5" borderId="12" xfId="0" applyFont="1" applyFill="1" applyBorder="1" applyAlignment="1">
      <alignment horizontal="center"/>
    </xf>
    <xf numFmtId="164" fontId="3" fillId="5" borderId="13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5" borderId="12" xfId="0" applyFont="1" applyFill="1" applyBorder="1" applyAlignment="1">
      <alignment horizontal="center" vertical="center"/>
    </xf>
    <xf numFmtId="164" fontId="7" fillId="7" borderId="1" xfId="0" applyNumberFormat="1" applyFont="1" applyFill="1" applyBorder="1" applyAlignment="1">
      <alignment horizontal="center"/>
    </xf>
    <xf numFmtId="14" fontId="7" fillId="7" borderId="1" xfId="0" applyNumberFormat="1" applyFont="1" applyFill="1" applyBorder="1" applyAlignment="1">
      <alignment horizontal="center"/>
    </xf>
    <xf numFmtId="164" fontId="7" fillId="8" borderId="1" xfId="0" applyNumberFormat="1" applyFont="1" applyFill="1" applyBorder="1" applyAlignment="1">
      <alignment horizontal="center" wrapText="1" shrinkToFit="1"/>
    </xf>
    <xf numFmtId="164" fontId="7" fillId="8" borderId="2" xfId="0" applyNumberFormat="1" applyFont="1" applyFill="1" applyBorder="1" applyAlignment="1">
      <alignment horizontal="center" wrapText="1" shrinkToFit="1"/>
    </xf>
    <xf numFmtId="164" fontId="7" fillId="8" borderId="7" xfId="0" applyNumberFormat="1" applyFont="1" applyFill="1" applyBorder="1" applyAlignment="1">
      <alignment horizontal="center" wrapText="1" shrinkToFit="1"/>
    </xf>
    <xf numFmtId="164" fontId="7" fillId="8" borderId="3" xfId="0" applyNumberFormat="1" applyFont="1" applyFill="1" applyBorder="1" applyAlignment="1">
      <alignment horizontal="center" wrapText="1" shrinkToFi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7" fillId="8" borderId="2" xfId="0" applyNumberFormat="1" applyFont="1" applyFill="1" applyBorder="1" applyAlignment="1">
      <alignment horizontal="center" vertical="center"/>
    </xf>
    <xf numFmtId="164" fontId="7" fillId="8" borderId="7" xfId="0" applyNumberFormat="1" applyFont="1" applyFill="1" applyBorder="1" applyAlignment="1">
      <alignment horizontal="center" vertical="center"/>
    </xf>
    <xf numFmtId="164" fontId="7" fillId="8" borderId="3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7" fontId="5" fillId="0" borderId="4" xfId="0" applyNumberFormat="1" applyFont="1" applyBorder="1" applyAlignment="1">
      <alignment horizontal="center" vertical="center" wrapText="1"/>
    </xf>
    <xf numFmtId="17" fontId="5" fillId="0" borderId="6" xfId="0" applyNumberFormat="1" applyFont="1" applyBorder="1" applyAlignment="1">
      <alignment horizontal="center" vertical="center" wrapText="1"/>
    </xf>
    <xf numFmtId="17" fontId="5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6" fillId="5" borderId="18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164" fontId="4" fillId="3" borderId="17" xfId="0" applyNumberFormat="1" applyFont="1" applyFill="1" applyBorder="1" applyAlignment="1">
      <alignment horizontal="center" wrapText="1"/>
    </xf>
    <xf numFmtId="0" fontId="7" fillId="5" borderId="26" xfId="0" applyFont="1" applyFill="1" applyBorder="1" applyAlignment="1">
      <alignment horizontal="center"/>
    </xf>
    <xf numFmtId="164" fontId="3" fillId="5" borderId="27" xfId="0" applyNumberFormat="1" applyFont="1" applyFill="1" applyBorder="1" applyAlignment="1">
      <alignment horizontal="center"/>
    </xf>
    <xf numFmtId="0" fontId="3" fillId="0" borderId="12" xfId="0" applyFont="1" applyBorder="1" applyAlignment="1"/>
    <xf numFmtId="164" fontId="3" fillId="0" borderId="13" xfId="0" applyNumberFormat="1" applyFont="1" applyBorder="1" applyAlignment="1">
      <alignment horizontal="center"/>
    </xf>
  </cellXfs>
  <cellStyles count="4">
    <cellStyle name="Обычный" xfId="0" builtinId="0"/>
    <cellStyle name="Обычный 2" xfId="3"/>
    <cellStyle name="Обычный_Запрос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5"/>
  <sheetViews>
    <sheetView tabSelected="1" zoomScale="75" zoomScaleNormal="75" workbookViewId="0">
      <selection activeCell="J9" sqref="J9"/>
    </sheetView>
  </sheetViews>
  <sheetFormatPr defaultRowHeight="12.75" x14ac:dyDescent="0.2"/>
  <cols>
    <col min="1" max="1" width="6.28515625" style="2" customWidth="1"/>
    <col min="2" max="2" width="39.85546875" style="2" customWidth="1"/>
    <col min="3" max="3" width="14" style="2" customWidth="1"/>
    <col min="4" max="4" width="7.140625" style="2" customWidth="1"/>
    <col min="5" max="5" width="11.5703125" style="2" customWidth="1"/>
    <col min="6" max="6" width="21.42578125" style="2" customWidth="1"/>
    <col min="7" max="7" width="11.7109375" style="2" customWidth="1"/>
    <col min="8" max="8" width="22.140625" style="2" customWidth="1"/>
    <col min="9" max="9" width="12" style="2" customWidth="1"/>
    <col min="10" max="10" width="54.5703125" style="2" customWidth="1"/>
    <col min="11" max="11" width="31.85546875" style="2" customWidth="1"/>
    <col min="12" max="12" width="14.140625" style="2" customWidth="1"/>
    <col min="13" max="13" width="22.140625" style="97" customWidth="1"/>
    <col min="14" max="14" width="12.85546875" style="93" customWidth="1"/>
    <col min="15" max="15" width="15.28515625" style="1" customWidth="1"/>
    <col min="16" max="16" width="15.140625" style="1" customWidth="1"/>
    <col min="17" max="17" width="14.42578125" style="1" customWidth="1"/>
    <col min="18" max="253" width="9.140625" style="1"/>
    <col min="254" max="254" width="6.28515625" style="1" customWidth="1"/>
    <col min="255" max="255" width="26" style="1" customWidth="1"/>
    <col min="256" max="256" width="5.7109375" style="1" customWidth="1"/>
    <col min="257" max="257" width="11.5703125" style="1" customWidth="1"/>
    <col min="258" max="258" width="13" style="1" customWidth="1"/>
    <col min="259" max="259" width="13.7109375" style="1" customWidth="1"/>
    <col min="260" max="260" width="12.42578125" style="1" customWidth="1"/>
    <col min="261" max="261" width="14.28515625" style="1" customWidth="1"/>
    <col min="262" max="262" width="12.5703125" style="1" customWidth="1"/>
    <col min="263" max="263" width="12" style="1" customWidth="1"/>
    <col min="264" max="264" width="12.7109375" style="1" customWidth="1"/>
    <col min="265" max="266" width="14.42578125" style="1" customWidth="1"/>
    <col min="267" max="267" width="14.140625" style="1" customWidth="1"/>
    <col min="268" max="268" width="16.42578125" style="1" customWidth="1"/>
    <col min="269" max="269" width="22.140625" style="1" customWidth="1"/>
    <col min="270" max="270" width="12.85546875" style="1" customWidth="1"/>
    <col min="271" max="271" width="15.28515625" style="1" customWidth="1"/>
    <col min="272" max="272" width="15.140625" style="1" customWidth="1"/>
    <col min="273" max="273" width="14.42578125" style="1" customWidth="1"/>
    <col min="274" max="509" width="9.140625" style="1"/>
    <col min="510" max="510" width="6.28515625" style="1" customWidth="1"/>
    <col min="511" max="511" width="26" style="1" customWidth="1"/>
    <col min="512" max="512" width="5.7109375" style="1" customWidth="1"/>
    <col min="513" max="513" width="11.5703125" style="1" customWidth="1"/>
    <col min="514" max="514" width="13" style="1" customWidth="1"/>
    <col min="515" max="515" width="13.7109375" style="1" customWidth="1"/>
    <col min="516" max="516" width="12.42578125" style="1" customWidth="1"/>
    <col min="517" max="517" width="14.28515625" style="1" customWidth="1"/>
    <col min="518" max="518" width="12.5703125" style="1" customWidth="1"/>
    <col min="519" max="519" width="12" style="1" customWidth="1"/>
    <col min="520" max="520" width="12.7109375" style="1" customWidth="1"/>
    <col min="521" max="522" width="14.42578125" style="1" customWidth="1"/>
    <col min="523" max="523" width="14.140625" style="1" customWidth="1"/>
    <col min="524" max="524" width="16.42578125" style="1" customWidth="1"/>
    <col min="525" max="525" width="22.140625" style="1" customWidth="1"/>
    <col min="526" max="526" width="12.85546875" style="1" customWidth="1"/>
    <col min="527" max="527" width="15.28515625" style="1" customWidth="1"/>
    <col min="528" max="528" width="15.140625" style="1" customWidth="1"/>
    <col min="529" max="529" width="14.42578125" style="1" customWidth="1"/>
    <col min="530" max="765" width="9.140625" style="1"/>
    <col min="766" max="766" width="6.28515625" style="1" customWidth="1"/>
    <col min="767" max="767" width="26" style="1" customWidth="1"/>
    <col min="768" max="768" width="5.7109375" style="1" customWidth="1"/>
    <col min="769" max="769" width="11.5703125" style="1" customWidth="1"/>
    <col min="770" max="770" width="13" style="1" customWidth="1"/>
    <col min="771" max="771" width="13.7109375" style="1" customWidth="1"/>
    <col min="772" max="772" width="12.42578125" style="1" customWidth="1"/>
    <col min="773" max="773" width="14.28515625" style="1" customWidth="1"/>
    <col min="774" max="774" width="12.5703125" style="1" customWidth="1"/>
    <col min="775" max="775" width="12" style="1" customWidth="1"/>
    <col min="776" max="776" width="12.7109375" style="1" customWidth="1"/>
    <col min="777" max="778" width="14.42578125" style="1" customWidth="1"/>
    <col min="779" max="779" width="14.140625" style="1" customWidth="1"/>
    <col min="780" max="780" width="16.42578125" style="1" customWidth="1"/>
    <col min="781" max="781" width="22.140625" style="1" customWidth="1"/>
    <col min="782" max="782" width="12.85546875" style="1" customWidth="1"/>
    <col min="783" max="783" width="15.28515625" style="1" customWidth="1"/>
    <col min="784" max="784" width="15.140625" style="1" customWidth="1"/>
    <col min="785" max="785" width="14.42578125" style="1" customWidth="1"/>
    <col min="786" max="1021" width="9.140625" style="1"/>
    <col min="1022" max="1022" width="6.28515625" style="1" customWidth="1"/>
    <col min="1023" max="1023" width="26" style="1" customWidth="1"/>
    <col min="1024" max="1024" width="5.7109375" style="1" customWidth="1"/>
    <col min="1025" max="1025" width="11.5703125" style="1" customWidth="1"/>
    <col min="1026" max="1026" width="13" style="1" customWidth="1"/>
    <col min="1027" max="1027" width="13.7109375" style="1" customWidth="1"/>
    <col min="1028" max="1028" width="12.42578125" style="1" customWidth="1"/>
    <col min="1029" max="1029" width="14.28515625" style="1" customWidth="1"/>
    <col min="1030" max="1030" width="12.5703125" style="1" customWidth="1"/>
    <col min="1031" max="1031" width="12" style="1" customWidth="1"/>
    <col min="1032" max="1032" width="12.7109375" style="1" customWidth="1"/>
    <col min="1033" max="1034" width="14.42578125" style="1" customWidth="1"/>
    <col min="1035" max="1035" width="14.140625" style="1" customWidth="1"/>
    <col min="1036" max="1036" width="16.42578125" style="1" customWidth="1"/>
    <col min="1037" max="1037" width="22.140625" style="1" customWidth="1"/>
    <col min="1038" max="1038" width="12.85546875" style="1" customWidth="1"/>
    <col min="1039" max="1039" width="15.28515625" style="1" customWidth="1"/>
    <col min="1040" max="1040" width="15.140625" style="1" customWidth="1"/>
    <col min="1041" max="1041" width="14.42578125" style="1" customWidth="1"/>
    <col min="1042" max="1277" width="9.140625" style="1"/>
    <col min="1278" max="1278" width="6.28515625" style="1" customWidth="1"/>
    <col min="1279" max="1279" width="26" style="1" customWidth="1"/>
    <col min="1280" max="1280" width="5.7109375" style="1" customWidth="1"/>
    <col min="1281" max="1281" width="11.5703125" style="1" customWidth="1"/>
    <col min="1282" max="1282" width="13" style="1" customWidth="1"/>
    <col min="1283" max="1283" width="13.7109375" style="1" customWidth="1"/>
    <col min="1284" max="1284" width="12.42578125" style="1" customWidth="1"/>
    <col min="1285" max="1285" width="14.28515625" style="1" customWidth="1"/>
    <col min="1286" max="1286" width="12.5703125" style="1" customWidth="1"/>
    <col min="1287" max="1287" width="12" style="1" customWidth="1"/>
    <col min="1288" max="1288" width="12.7109375" style="1" customWidth="1"/>
    <col min="1289" max="1290" width="14.42578125" style="1" customWidth="1"/>
    <col min="1291" max="1291" width="14.140625" style="1" customWidth="1"/>
    <col min="1292" max="1292" width="16.42578125" style="1" customWidth="1"/>
    <col min="1293" max="1293" width="22.140625" style="1" customWidth="1"/>
    <col min="1294" max="1294" width="12.85546875" style="1" customWidth="1"/>
    <col min="1295" max="1295" width="15.28515625" style="1" customWidth="1"/>
    <col min="1296" max="1296" width="15.140625" style="1" customWidth="1"/>
    <col min="1297" max="1297" width="14.42578125" style="1" customWidth="1"/>
    <col min="1298" max="1533" width="9.140625" style="1"/>
    <col min="1534" max="1534" width="6.28515625" style="1" customWidth="1"/>
    <col min="1535" max="1535" width="26" style="1" customWidth="1"/>
    <col min="1536" max="1536" width="5.7109375" style="1" customWidth="1"/>
    <col min="1537" max="1537" width="11.5703125" style="1" customWidth="1"/>
    <col min="1538" max="1538" width="13" style="1" customWidth="1"/>
    <col min="1539" max="1539" width="13.7109375" style="1" customWidth="1"/>
    <col min="1540" max="1540" width="12.42578125" style="1" customWidth="1"/>
    <col min="1541" max="1541" width="14.28515625" style="1" customWidth="1"/>
    <col min="1542" max="1542" width="12.5703125" style="1" customWidth="1"/>
    <col min="1543" max="1543" width="12" style="1" customWidth="1"/>
    <col min="1544" max="1544" width="12.7109375" style="1" customWidth="1"/>
    <col min="1545" max="1546" width="14.42578125" style="1" customWidth="1"/>
    <col min="1547" max="1547" width="14.140625" style="1" customWidth="1"/>
    <col min="1548" max="1548" width="16.42578125" style="1" customWidth="1"/>
    <col min="1549" max="1549" width="22.140625" style="1" customWidth="1"/>
    <col min="1550" max="1550" width="12.85546875" style="1" customWidth="1"/>
    <col min="1551" max="1551" width="15.28515625" style="1" customWidth="1"/>
    <col min="1552" max="1552" width="15.140625" style="1" customWidth="1"/>
    <col min="1553" max="1553" width="14.42578125" style="1" customWidth="1"/>
    <col min="1554" max="1789" width="9.140625" style="1"/>
    <col min="1790" max="1790" width="6.28515625" style="1" customWidth="1"/>
    <col min="1791" max="1791" width="26" style="1" customWidth="1"/>
    <col min="1792" max="1792" width="5.7109375" style="1" customWidth="1"/>
    <col min="1793" max="1793" width="11.5703125" style="1" customWidth="1"/>
    <col min="1794" max="1794" width="13" style="1" customWidth="1"/>
    <col min="1795" max="1795" width="13.7109375" style="1" customWidth="1"/>
    <col min="1796" max="1796" width="12.42578125" style="1" customWidth="1"/>
    <col min="1797" max="1797" width="14.28515625" style="1" customWidth="1"/>
    <col min="1798" max="1798" width="12.5703125" style="1" customWidth="1"/>
    <col min="1799" max="1799" width="12" style="1" customWidth="1"/>
    <col min="1800" max="1800" width="12.7109375" style="1" customWidth="1"/>
    <col min="1801" max="1802" width="14.42578125" style="1" customWidth="1"/>
    <col min="1803" max="1803" width="14.140625" style="1" customWidth="1"/>
    <col min="1804" max="1804" width="16.42578125" style="1" customWidth="1"/>
    <col min="1805" max="1805" width="22.140625" style="1" customWidth="1"/>
    <col min="1806" max="1806" width="12.85546875" style="1" customWidth="1"/>
    <col min="1807" max="1807" width="15.28515625" style="1" customWidth="1"/>
    <col min="1808" max="1808" width="15.140625" style="1" customWidth="1"/>
    <col min="1809" max="1809" width="14.42578125" style="1" customWidth="1"/>
    <col min="1810" max="2045" width="9.140625" style="1"/>
    <col min="2046" max="2046" width="6.28515625" style="1" customWidth="1"/>
    <col min="2047" max="2047" width="26" style="1" customWidth="1"/>
    <col min="2048" max="2048" width="5.7109375" style="1" customWidth="1"/>
    <col min="2049" max="2049" width="11.5703125" style="1" customWidth="1"/>
    <col min="2050" max="2050" width="13" style="1" customWidth="1"/>
    <col min="2051" max="2051" width="13.7109375" style="1" customWidth="1"/>
    <col min="2052" max="2052" width="12.42578125" style="1" customWidth="1"/>
    <col min="2053" max="2053" width="14.28515625" style="1" customWidth="1"/>
    <col min="2054" max="2054" width="12.5703125" style="1" customWidth="1"/>
    <col min="2055" max="2055" width="12" style="1" customWidth="1"/>
    <col min="2056" max="2056" width="12.7109375" style="1" customWidth="1"/>
    <col min="2057" max="2058" width="14.42578125" style="1" customWidth="1"/>
    <col min="2059" max="2059" width="14.140625" style="1" customWidth="1"/>
    <col min="2060" max="2060" width="16.42578125" style="1" customWidth="1"/>
    <col min="2061" max="2061" width="22.140625" style="1" customWidth="1"/>
    <col min="2062" max="2062" width="12.85546875" style="1" customWidth="1"/>
    <col min="2063" max="2063" width="15.28515625" style="1" customWidth="1"/>
    <col min="2064" max="2064" width="15.140625" style="1" customWidth="1"/>
    <col min="2065" max="2065" width="14.42578125" style="1" customWidth="1"/>
    <col min="2066" max="2301" width="9.140625" style="1"/>
    <col min="2302" max="2302" width="6.28515625" style="1" customWidth="1"/>
    <col min="2303" max="2303" width="26" style="1" customWidth="1"/>
    <col min="2304" max="2304" width="5.7109375" style="1" customWidth="1"/>
    <col min="2305" max="2305" width="11.5703125" style="1" customWidth="1"/>
    <col min="2306" max="2306" width="13" style="1" customWidth="1"/>
    <col min="2307" max="2307" width="13.7109375" style="1" customWidth="1"/>
    <col min="2308" max="2308" width="12.42578125" style="1" customWidth="1"/>
    <col min="2309" max="2309" width="14.28515625" style="1" customWidth="1"/>
    <col min="2310" max="2310" width="12.5703125" style="1" customWidth="1"/>
    <col min="2311" max="2311" width="12" style="1" customWidth="1"/>
    <col min="2312" max="2312" width="12.7109375" style="1" customWidth="1"/>
    <col min="2313" max="2314" width="14.42578125" style="1" customWidth="1"/>
    <col min="2315" max="2315" width="14.140625" style="1" customWidth="1"/>
    <col min="2316" max="2316" width="16.42578125" style="1" customWidth="1"/>
    <col min="2317" max="2317" width="22.140625" style="1" customWidth="1"/>
    <col min="2318" max="2318" width="12.85546875" style="1" customWidth="1"/>
    <col min="2319" max="2319" width="15.28515625" style="1" customWidth="1"/>
    <col min="2320" max="2320" width="15.140625" style="1" customWidth="1"/>
    <col min="2321" max="2321" width="14.42578125" style="1" customWidth="1"/>
    <col min="2322" max="2557" width="9.140625" style="1"/>
    <col min="2558" max="2558" width="6.28515625" style="1" customWidth="1"/>
    <col min="2559" max="2559" width="26" style="1" customWidth="1"/>
    <col min="2560" max="2560" width="5.7109375" style="1" customWidth="1"/>
    <col min="2561" max="2561" width="11.5703125" style="1" customWidth="1"/>
    <col min="2562" max="2562" width="13" style="1" customWidth="1"/>
    <col min="2563" max="2563" width="13.7109375" style="1" customWidth="1"/>
    <col min="2564" max="2564" width="12.42578125" style="1" customWidth="1"/>
    <col min="2565" max="2565" width="14.28515625" style="1" customWidth="1"/>
    <col min="2566" max="2566" width="12.5703125" style="1" customWidth="1"/>
    <col min="2567" max="2567" width="12" style="1" customWidth="1"/>
    <col min="2568" max="2568" width="12.7109375" style="1" customWidth="1"/>
    <col min="2569" max="2570" width="14.42578125" style="1" customWidth="1"/>
    <col min="2571" max="2571" width="14.140625" style="1" customWidth="1"/>
    <col min="2572" max="2572" width="16.42578125" style="1" customWidth="1"/>
    <col min="2573" max="2573" width="22.140625" style="1" customWidth="1"/>
    <col min="2574" max="2574" width="12.85546875" style="1" customWidth="1"/>
    <col min="2575" max="2575" width="15.28515625" style="1" customWidth="1"/>
    <col min="2576" max="2576" width="15.140625" style="1" customWidth="1"/>
    <col min="2577" max="2577" width="14.42578125" style="1" customWidth="1"/>
    <col min="2578" max="2813" width="9.140625" style="1"/>
    <col min="2814" max="2814" width="6.28515625" style="1" customWidth="1"/>
    <col min="2815" max="2815" width="26" style="1" customWidth="1"/>
    <col min="2816" max="2816" width="5.7109375" style="1" customWidth="1"/>
    <col min="2817" max="2817" width="11.5703125" style="1" customWidth="1"/>
    <col min="2818" max="2818" width="13" style="1" customWidth="1"/>
    <col min="2819" max="2819" width="13.7109375" style="1" customWidth="1"/>
    <col min="2820" max="2820" width="12.42578125" style="1" customWidth="1"/>
    <col min="2821" max="2821" width="14.28515625" style="1" customWidth="1"/>
    <col min="2822" max="2822" width="12.5703125" style="1" customWidth="1"/>
    <col min="2823" max="2823" width="12" style="1" customWidth="1"/>
    <col min="2824" max="2824" width="12.7109375" style="1" customWidth="1"/>
    <col min="2825" max="2826" width="14.42578125" style="1" customWidth="1"/>
    <col min="2827" max="2827" width="14.140625" style="1" customWidth="1"/>
    <col min="2828" max="2828" width="16.42578125" style="1" customWidth="1"/>
    <col min="2829" max="2829" width="22.140625" style="1" customWidth="1"/>
    <col min="2830" max="2830" width="12.85546875" style="1" customWidth="1"/>
    <col min="2831" max="2831" width="15.28515625" style="1" customWidth="1"/>
    <col min="2832" max="2832" width="15.140625" style="1" customWidth="1"/>
    <col min="2833" max="2833" width="14.42578125" style="1" customWidth="1"/>
    <col min="2834" max="3069" width="9.140625" style="1"/>
    <col min="3070" max="3070" width="6.28515625" style="1" customWidth="1"/>
    <col min="3071" max="3071" width="26" style="1" customWidth="1"/>
    <col min="3072" max="3072" width="5.7109375" style="1" customWidth="1"/>
    <col min="3073" max="3073" width="11.5703125" style="1" customWidth="1"/>
    <col min="3074" max="3074" width="13" style="1" customWidth="1"/>
    <col min="3075" max="3075" width="13.7109375" style="1" customWidth="1"/>
    <col min="3076" max="3076" width="12.42578125" style="1" customWidth="1"/>
    <col min="3077" max="3077" width="14.28515625" style="1" customWidth="1"/>
    <col min="3078" max="3078" width="12.5703125" style="1" customWidth="1"/>
    <col min="3079" max="3079" width="12" style="1" customWidth="1"/>
    <col min="3080" max="3080" width="12.7109375" style="1" customWidth="1"/>
    <col min="3081" max="3082" width="14.42578125" style="1" customWidth="1"/>
    <col min="3083" max="3083" width="14.140625" style="1" customWidth="1"/>
    <col min="3084" max="3084" width="16.42578125" style="1" customWidth="1"/>
    <col min="3085" max="3085" width="22.140625" style="1" customWidth="1"/>
    <col min="3086" max="3086" width="12.85546875" style="1" customWidth="1"/>
    <col min="3087" max="3087" width="15.28515625" style="1" customWidth="1"/>
    <col min="3088" max="3088" width="15.140625" style="1" customWidth="1"/>
    <col min="3089" max="3089" width="14.42578125" style="1" customWidth="1"/>
    <col min="3090" max="3325" width="9.140625" style="1"/>
    <col min="3326" max="3326" width="6.28515625" style="1" customWidth="1"/>
    <col min="3327" max="3327" width="26" style="1" customWidth="1"/>
    <col min="3328" max="3328" width="5.7109375" style="1" customWidth="1"/>
    <col min="3329" max="3329" width="11.5703125" style="1" customWidth="1"/>
    <col min="3330" max="3330" width="13" style="1" customWidth="1"/>
    <col min="3331" max="3331" width="13.7109375" style="1" customWidth="1"/>
    <col min="3332" max="3332" width="12.42578125" style="1" customWidth="1"/>
    <col min="3333" max="3333" width="14.28515625" style="1" customWidth="1"/>
    <col min="3334" max="3334" width="12.5703125" style="1" customWidth="1"/>
    <col min="3335" max="3335" width="12" style="1" customWidth="1"/>
    <col min="3336" max="3336" width="12.7109375" style="1" customWidth="1"/>
    <col min="3337" max="3338" width="14.42578125" style="1" customWidth="1"/>
    <col min="3339" max="3339" width="14.140625" style="1" customWidth="1"/>
    <col min="3340" max="3340" width="16.42578125" style="1" customWidth="1"/>
    <col min="3341" max="3341" width="22.140625" style="1" customWidth="1"/>
    <col min="3342" max="3342" width="12.85546875" style="1" customWidth="1"/>
    <col min="3343" max="3343" width="15.28515625" style="1" customWidth="1"/>
    <col min="3344" max="3344" width="15.140625" style="1" customWidth="1"/>
    <col min="3345" max="3345" width="14.42578125" style="1" customWidth="1"/>
    <col min="3346" max="3581" width="9.140625" style="1"/>
    <col min="3582" max="3582" width="6.28515625" style="1" customWidth="1"/>
    <col min="3583" max="3583" width="26" style="1" customWidth="1"/>
    <col min="3584" max="3584" width="5.7109375" style="1" customWidth="1"/>
    <col min="3585" max="3585" width="11.5703125" style="1" customWidth="1"/>
    <col min="3586" max="3586" width="13" style="1" customWidth="1"/>
    <col min="3587" max="3587" width="13.7109375" style="1" customWidth="1"/>
    <col min="3588" max="3588" width="12.42578125" style="1" customWidth="1"/>
    <col min="3589" max="3589" width="14.28515625" style="1" customWidth="1"/>
    <col min="3590" max="3590" width="12.5703125" style="1" customWidth="1"/>
    <col min="3591" max="3591" width="12" style="1" customWidth="1"/>
    <col min="3592" max="3592" width="12.7109375" style="1" customWidth="1"/>
    <col min="3593" max="3594" width="14.42578125" style="1" customWidth="1"/>
    <col min="3595" max="3595" width="14.140625" style="1" customWidth="1"/>
    <col min="3596" max="3596" width="16.42578125" style="1" customWidth="1"/>
    <col min="3597" max="3597" width="22.140625" style="1" customWidth="1"/>
    <col min="3598" max="3598" width="12.85546875" style="1" customWidth="1"/>
    <col min="3599" max="3599" width="15.28515625" style="1" customWidth="1"/>
    <col min="3600" max="3600" width="15.140625" style="1" customWidth="1"/>
    <col min="3601" max="3601" width="14.42578125" style="1" customWidth="1"/>
    <col min="3602" max="3837" width="9.140625" style="1"/>
    <col min="3838" max="3838" width="6.28515625" style="1" customWidth="1"/>
    <col min="3839" max="3839" width="26" style="1" customWidth="1"/>
    <col min="3840" max="3840" width="5.7109375" style="1" customWidth="1"/>
    <col min="3841" max="3841" width="11.5703125" style="1" customWidth="1"/>
    <col min="3842" max="3842" width="13" style="1" customWidth="1"/>
    <col min="3843" max="3843" width="13.7109375" style="1" customWidth="1"/>
    <col min="3844" max="3844" width="12.42578125" style="1" customWidth="1"/>
    <col min="3845" max="3845" width="14.28515625" style="1" customWidth="1"/>
    <col min="3846" max="3846" width="12.5703125" style="1" customWidth="1"/>
    <col min="3847" max="3847" width="12" style="1" customWidth="1"/>
    <col min="3848" max="3848" width="12.7109375" style="1" customWidth="1"/>
    <col min="3849" max="3850" width="14.42578125" style="1" customWidth="1"/>
    <col min="3851" max="3851" width="14.140625" style="1" customWidth="1"/>
    <col min="3852" max="3852" width="16.42578125" style="1" customWidth="1"/>
    <col min="3853" max="3853" width="22.140625" style="1" customWidth="1"/>
    <col min="3854" max="3854" width="12.85546875" style="1" customWidth="1"/>
    <col min="3855" max="3855" width="15.28515625" style="1" customWidth="1"/>
    <col min="3856" max="3856" width="15.140625" style="1" customWidth="1"/>
    <col min="3857" max="3857" width="14.42578125" style="1" customWidth="1"/>
    <col min="3858" max="4093" width="9.140625" style="1"/>
    <col min="4094" max="4094" width="6.28515625" style="1" customWidth="1"/>
    <col min="4095" max="4095" width="26" style="1" customWidth="1"/>
    <col min="4096" max="4096" width="5.7109375" style="1" customWidth="1"/>
    <col min="4097" max="4097" width="11.5703125" style="1" customWidth="1"/>
    <col min="4098" max="4098" width="13" style="1" customWidth="1"/>
    <col min="4099" max="4099" width="13.7109375" style="1" customWidth="1"/>
    <col min="4100" max="4100" width="12.42578125" style="1" customWidth="1"/>
    <col min="4101" max="4101" width="14.28515625" style="1" customWidth="1"/>
    <col min="4102" max="4102" width="12.5703125" style="1" customWidth="1"/>
    <col min="4103" max="4103" width="12" style="1" customWidth="1"/>
    <col min="4104" max="4104" width="12.7109375" style="1" customWidth="1"/>
    <col min="4105" max="4106" width="14.42578125" style="1" customWidth="1"/>
    <col min="4107" max="4107" width="14.140625" style="1" customWidth="1"/>
    <col min="4108" max="4108" width="16.42578125" style="1" customWidth="1"/>
    <col min="4109" max="4109" width="22.140625" style="1" customWidth="1"/>
    <col min="4110" max="4110" width="12.85546875" style="1" customWidth="1"/>
    <col min="4111" max="4111" width="15.28515625" style="1" customWidth="1"/>
    <col min="4112" max="4112" width="15.140625" style="1" customWidth="1"/>
    <col min="4113" max="4113" width="14.42578125" style="1" customWidth="1"/>
    <col min="4114" max="4349" width="9.140625" style="1"/>
    <col min="4350" max="4350" width="6.28515625" style="1" customWidth="1"/>
    <col min="4351" max="4351" width="26" style="1" customWidth="1"/>
    <col min="4352" max="4352" width="5.7109375" style="1" customWidth="1"/>
    <col min="4353" max="4353" width="11.5703125" style="1" customWidth="1"/>
    <col min="4354" max="4354" width="13" style="1" customWidth="1"/>
    <col min="4355" max="4355" width="13.7109375" style="1" customWidth="1"/>
    <col min="4356" max="4356" width="12.42578125" style="1" customWidth="1"/>
    <col min="4357" max="4357" width="14.28515625" style="1" customWidth="1"/>
    <col min="4358" max="4358" width="12.5703125" style="1" customWidth="1"/>
    <col min="4359" max="4359" width="12" style="1" customWidth="1"/>
    <col min="4360" max="4360" width="12.7109375" style="1" customWidth="1"/>
    <col min="4361" max="4362" width="14.42578125" style="1" customWidth="1"/>
    <col min="4363" max="4363" width="14.140625" style="1" customWidth="1"/>
    <col min="4364" max="4364" width="16.42578125" style="1" customWidth="1"/>
    <col min="4365" max="4365" width="22.140625" style="1" customWidth="1"/>
    <col min="4366" max="4366" width="12.85546875" style="1" customWidth="1"/>
    <col min="4367" max="4367" width="15.28515625" style="1" customWidth="1"/>
    <col min="4368" max="4368" width="15.140625" style="1" customWidth="1"/>
    <col min="4369" max="4369" width="14.42578125" style="1" customWidth="1"/>
    <col min="4370" max="4605" width="9.140625" style="1"/>
    <col min="4606" max="4606" width="6.28515625" style="1" customWidth="1"/>
    <col min="4607" max="4607" width="26" style="1" customWidth="1"/>
    <col min="4608" max="4608" width="5.7109375" style="1" customWidth="1"/>
    <col min="4609" max="4609" width="11.5703125" style="1" customWidth="1"/>
    <col min="4610" max="4610" width="13" style="1" customWidth="1"/>
    <col min="4611" max="4611" width="13.7109375" style="1" customWidth="1"/>
    <col min="4612" max="4612" width="12.42578125" style="1" customWidth="1"/>
    <col min="4613" max="4613" width="14.28515625" style="1" customWidth="1"/>
    <col min="4614" max="4614" width="12.5703125" style="1" customWidth="1"/>
    <col min="4615" max="4615" width="12" style="1" customWidth="1"/>
    <col min="4616" max="4616" width="12.7109375" style="1" customWidth="1"/>
    <col min="4617" max="4618" width="14.42578125" style="1" customWidth="1"/>
    <col min="4619" max="4619" width="14.140625" style="1" customWidth="1"/>
    <col min="4620" max="4620" width="16.42578125" style="1" customWidth="1"/>
    <col min="4621" max="4621" width="22.140625" style="1" customWidth="1"/>
    <col min="4622" max="4622" width="12.85546875" style="1" customWidth="1"/>
    <col min="4623" max="4623" width="15.28515625" style="1" customWidth="1"/>
    <col min="4624" max="4624" width="15.140625" style="1" customWidth="1"/>
    <col min="4625" max="4625" width="14.42578125" style="1" customWidth="1"/>
    <col min="4626" max="4861" width="9.140625" style="1"/>
    <col min="4862" max="4862" width="6.28515625" style="1" customWidth="1"/>
    <col min="4863" max="4863" width="26" style="1" customWidth="1"/>
    <col min="4864" max="4864" width="5.7109375" style="1" customWidth="1"/>
    <col min="4865" max="4865" width="11.5703125" style="1" customWidth="1"/>
    <col min="4866" max="4866" width="13" style="1" customWidth="1"/>
    <col min="4867" max="4867" width="13.7109375" style="1" customWidth="1"/>
    <col min="4868" max="4868" width="12.42578125" style="1" customWidth="1"/>
    <col min="4869" max="4869" width="14.28515625" style="1" customWidth="1"/>
    <col min="4870" max="4870" width="12.5703125" style="1" customWidth="1"/>
    <col min="4871" max="4871" width="12" style="1" customWidth="1"/>
    <col min="4872" max="4872" width="12.7109375" style="1" customWidth="1"/>
    <col min="4873" max="4874" width="14.42578125" style="1" customWidth="1"/>
    <col min="4875" max="4875" width="14.140625" style="1" customWidth="1"/>
    <col min="4876" max="4876" width="16.42578125" style="1" customWidth="1"/>
    <col min="4877" max="4877" width="22.140625" style="1" customWidth="1"/>
    <col min="4878" max="4878" width="12.85546875" style="1" customWidth="1"/>
    <col min="4879" max="4879" width="15.28515625" style="1" customWidth="1"/>
    <col min="4880" max="4880" width="15.140625" style="1" customWidth="1"/>
    <col min="4881" max="4881" width="14.42578125" style="1" customWidth="1"/>
    <col min="4882" max="5117" width="9.140625" style="1"/>
    <col min="5118" max="5118" width="6.28515625" style="1" customWidth="1"/>
    <col min="5119" max="5119" width="26" style="1" customWidth="1"/>
    <col min="5120" max="5120" width="5.7109375" style="1" customWidth="1"/>
    <col min="5121" max="5121" width="11.5703125" style="1" customWidth="1"/>
    <col min="5122" max="5122" width="13" style="1" customWidth="1"/>
    <col min="5123" max="5123" width="13.7109375" style="1" customWidth="1"/>
    <col min="5124" max="5124" width="12.42578125" style="1" customWidth="1"/>
    <col min="5125" max="5125" width="14.28515625" style="1" customWidth="1"/>
    <col min="5126" max="5126" width="12.5703125" style="1" customWidth="1"/>
    <col min="5127" max="5127" width="12" style="1" customWidth="1"/>
    <col min="5128" max="5128" width="12.7109375" style="1" customWidth="1"/>
    <col min="5129" max="5130" width="14.42578125" style="1" customWidth="1"/>
    <col min="5131" max="5131" width="14.140625" style="1" customWidth="1"/>
    <col min="5132" max="5132" width="16.42578125" style="1" customWidth="1"/>
    <col min="5133" max="5133" width="22.140625" style="1" customWidth="1"/>
    <col min="5134" max="5134" width="12.85546875" style="1" customWidth="1"/>
    <col min="5135" max="5135" width="15.28515625" style="1" customWidth="1"/>
    <col min="5136" max="5136" width="15.140625" style="1" customWidth="1"/>
    <col min="5137" max="5137" width="14.42578125" style="1" customWidth="1"/>
    <col min="5138" max="5373" width="9.140625" style="1"/>
    <col min="5374" max="5374" width="6.28515625" style="1" customWidth="1"/>
    <col min="5375" max="5375" width="26" style="1" customWidth="1"/>
    <col min="5376" max="5376" width="5.7109375" style="1" customWidth="1"/>
    <col min="5377" max="5377" width="11.5703125" style="1" customWidth="1"/>
    <col min="5378" max="5378" width="13" style="1" customWidth="1"/>
    <col min="5379" max="5379" width="13.7109375" style="1" customWidth="1"/>
    <col min="5380" max="5380" width="12.42578125" style="1" customWidth="1"/>
    <col min="5381" max="5381" width="14.28515625" style="1" customWidth="1"/>
    <col min="5382" max="5382" width="12.5703125" style="1" customWidth="1"/>
    <col min="5383" max="5383" width="12" style="1" customWidth="1"/>
    <col min="5384" max="5384" width="12.7109375" style="1" customWidth="1"/>
    <col min="5385" max="5386" width="14.42578125" style="1" customWidth="1"/>
    <col min="5387" max="5387" width="14.140625" style="1" customWidth="1"/>
    <col min="5388" max="5388" width="16.42578125" style="1" customWidth="1"/>
    <col min="5389" max="5389" width="22.140625" style="1" customWidth="1"/>
    <col min="5390" max="5390" width="12.85546875" style="1" customWidth="1"/>
    <col min="5391" max="5391" width="15.28515625" style="1" customWidth="1"/>
    <col min="5392" max="5392" width="15.140625" style="1" customWidth="1"/>
    <col min="5393" max="5393" width="14.42578125" style="1" customWidth="1"/>
    <col min="5394" max="5629" width="9.140625" style="1"/>
    <col min="5630" max="5630" width="6.28515625" style="1" customWidth="1"/>
    <col min="5631" max="5631" width="26" style="1" customWidth="1"/>
    <col min="5632" max="5632" width="5.7109375" style="1" customWidth="1"/>
    <col min="5633" max="5633" width="11.5703125" style="1" customWidth="1"/>
    <col min="5634" max="5634" width="13" style="1" customWidth="1"/>
    <col min="5635" max="5635" width="13.7109375" style="1" customWidth="1"/>
    <col min="5636" max="5636" width="12.42578125" style="1" customWidth="1"/>
    <col min="5637" max="5637" width="14.28515625" style="1" customWidth="1"/>
    <col min="5638" max="5638" width="12.5703125" style="1" customWidth="1"/>
    <col min="5639" max="5639" width="12" style="1" customWidth="1"/>
    <col min="5640" max="5640" width="12.7109375" style="1" customWidth="1"/>
    <col min="5641" max="5642" width="14.42578125" style="1" customWidth="1"/>
    <col min="5643" max="5643" width="14.140625" style="1" customWidth="1"/>
    <col min="5644" max="5644" width="16.42578125" style="1" customWidth="1"/>
    <col min="5645" max="5645" width="22.140625" style="1" customWidth="1"/>
    <col min="5646" max="5646" width="12.85546875" style="1" customWidth="1"/>
    <col min="5647" max="5647" width="15.28515625" style="1" customWidth="1"/>
    <col min="5648" max="5648" width="15.140625" style="1" customWidth="1"/>
    <col min="5649" max="5649" width="14.42578125" style="1" customWidth="1"/>
    <col min="5650" max="5885" width="9.140625" style="1"/>
    <col min="5886" max="5886" width="6.28515625" style="1" customWidth="1"/>
    <col min="5887" max="5887" width="26" style="1" customWidth="1"/>
    <col min="5888" max="5888" width="5.7109375" style="1" customWidth="1"/>
    <col min="5889" max="5889" width="11.5703125" style="1" customWidth="1"/>
    <col min="5890" max="5890" width="13" style="1" customWidth="1"/>
    <col min="5891" max="5891" width="13.7109375" style="1" customWidth="1"/>
    <col min="5892" max="5892" width="12.42578125" style="1" customWidth="1"/>
    <col min="5893" max="5893" width="14.28515625" style="1" customWidth="1"/>
    <col min="5894" max="5894" width="12.5703125" style="1" customWidth="1"/>
    <col min="5895" max="5895" width="12" style="1" customWidth="1"/>
    <col min="5896" max="5896" width="12.7109375" style="1" customWidth="1"/>
    <col min="5897" max="5898" width="14.42578125" style="1" customWidth="1"/>
    <col min="5899" max="5899" width="14.140625" style="1" customWidth="1"/>
    <col min="5900" max="5900" width="16.42578125" style="1" customWidth="1"/>
    <col min="5901" max="5901" width="22.140625" style="1" customWidth="1"/>
    <col min="5902" max="5902" width="12.85546875" style="1" customWidth="1"/>
    <col min="5903" max="5903" width="15.28515625" style="1" customWidth="1"/>
    <col min="5904" max="5904" width="15.140625" style="1" customWidth="1"/>
    <col min="5905" max="5905" width="14.42578125" style="1" customWidth="1"/>
    <col min="5906" max="6141" width="9.140625" style="1"/>
    <col min="6142" max="6142" width="6.28515625" style="1" customWidth="1"/>
    <col min="6143" max="6143" width="26" style="1" customWidth="1"/>
    <col min="6144" max="6144" width="5.7109375" style="1" customWidth="1"/>
    <col min="6145" max="6145" width="11.5703125" style="1" customWidth="1"/>
    <col min="6146" max="6146" width="13" style="1" customWidth="1"/>
    <col min="6147" max="6147" width="13.7109375" style="1" customWidth="1"/>
    <col min="6148" max="6148" width="12.42578125" style="1" customWidth="1"/>
    <col min="6149" max="6149" width="14.28515625" style="1" customWidth="1"/>
    <col min="6150" max="6150" width="12.5703125" style="1" customWidth="1"/>
    <col min="6151" max="6151" width="12" style="1" customWidth="1"/>
    <col min="6152" max="6152" width="12.7109375" style="1" customWidth="1"/>
    <col min="6153" max="6154" width="14.42578125" style="1" customWidth="1"/>
    <col min="6155" max="6155" width="14.140625" style="1" customWidth="1"/>
    <col min="6156" max="6156" width="16.42578125" style="1" customWidth="1"/>
    <col min="6157" max="6157" width="22.140625" style="1" customWidth="1"/>
    <col min="6158" max="6158" width="12.85546875" style="1" customWidth="1"/>
    <col min="6159" max="6159" width="15.28515625" style="1" customWidth="1"/>
    <col min="6160" max="6160" width="15.140625" style="1" customWidth="1"/>
    <col min="6161" max="6161" width="14.42578125" style="1" customWidth="1"/>
    <col min="6162" max="6397" width="9.140625" style="1"/>
    <col min="6398" max="6398" width="6.28515625" style="1" customWidth="1"/>
    <col min="6399" max="6399" width="26" style="1" customWidth="1"/>
    <col min="6400" max="6400" width="5.7109375" style="1" customWidth="1"/>
    <col min="6401" max="6401" width="11.5703125" style="1" customWidth="1"/>
    <col min="6402" max="6402" width="13" style="1" customWidth="1"/>
    <col min="6403" max="6403" width="13.7109375" style="1" customWidth="1"/>
    <col min="6404" max="6404" width="12.42578125" style="1" customWidth="1"/>
    <col min="6405" max="6405" width="14.28515625" style="1" customWidth="1"/>
    <col min="6406" max="6406" width="12.5703125" style="1" customWidth="1"/>
    <col min="6407" max="6407" width="12" style="1" customWidth="1"/>
    <col min="6408" max="6408" width="12.7109375" style="1" customWidth="1"/>
    <col min="6409" max="6410" width="14.42578125" style="1" customWidth="1"/>
    <col min="6411" max="6411" width="14.140625" style="1" customWidth="1"/>
    <col min="6412" max="6412" width="16.42578125" style="1" customWidth="1"/>
    <col min="6413" max="6413" width="22.140625" style="1" customWidth="1"/>
    <col min="6414" max="6414" width="12.85546875" style="1" customWidth="1"/>
    <col min="6415" max="6415" width="15.28515625" style="1" customWidth="1"/>
    <col min="6416" max="6416" width="15.140625" style="1" customWidth="1"/>
    <col min="6417" max="6417" width="14.42578125" style="1" customWidth="1"/>
    <col min="6418" max="6653" width="9.140625" style="1"/>
    <col min="6654" max="6654" width="6.28515625" style="1" customWidth="1"/>
    <col min="6655" max="6655" width="26" style="1" customWidth="1"/>
    <col min="6656" max="6656" width="5.7109375" style="1" customWidth="1"/>
    <col min="6657" max="6657" width="11.5703125" style="1" customWidth="1"/>
    <col min="6658" max="6658" width="13" style="1" customWidth="1"/>
    <col min="6659" max="6659" width="13.7109375" style="1" customWidth="1"/>
    <col min="6660" max="6660" width="12.42578125" style="1" customWidth="1"/>
    <col min="6661" max="6661" width="14.28515625" style="1" customWidth="1"/>
    <col min="6662" max="6662" width="12.5703125" style="1" customWidth="1"/>
    <col min="6663" max="6663" width="12" style="1" customWidth="1"/>
    <col min="6664" max="6664" width="12.7109375" style="1" customWidth="1"/>
    <col min="6665" max="6666" width="14.42578125" style="1" customWidth="1"/>
    <col min="6667" max="6667" width="14.140625" style="1" customWidth="1"/>
    <col min="6668" max="6668" width="16.42578125" style="1" customWidth="1"/>
    <col min="6669" max="6669" width="22.140625" style="1" customWidth="1"/>
    <col min="6670" max="6670" width="12.85546875" style="1" customWidth="1"/>
    <col min="6671" max="6671" width="15.28515625" style="1" customWidth="1"/>
    <col min="6672" max="6672" width="15.140625" style="1" customWidth="1"/>
    <col min="6673" max="6673" width="14.42578125" style="1" customWidth="1"/>
    <col min="6674" max="6909" width="9.140625" style="1"/>
    <col min="6910" max="6910" width="6.28515625" style="1" customWidth="1"/>
    <col min="6911" max="6911" width="26" style="1" customWidth="1"/>
    <col min="6912" max="6912" width="5.7109375" style="1" customWidth="1"/>
    <col min="6913" max="6913" width="11.5703125" style="1" customWidth="1"/>
    <col min="6914" max="6914" width="13" style="1" customWidth="1"/>
    <col min="6915" max="6915" width="13.7109375" style="1" customWidth="1"/>
    <col min="6916" max="6916" width="12.42578125" style="1" customWidth="1"/>
    <col min="6917" max="6917" width="14.28515625" style="1" customWidth="1"/>
    <col min="6918" max="6918" width="12.5703125" style="1" customWidth="1"/>
    <col min="6919" max="6919" width="12" style="1" customWidth="1"/>
    <col min="6920" max="6920" width="12.7109375" style="1" customWidth="1"/>
    <col min="6921" max="6922" width="14.42578125" style="1" customWidth="1"/>
    <col min="6923" max="6923" width="14.140625" style="1" customWidth="1"/>
    <col min="6924" max="6924" width="16.42578125" style="1" customWidth="1"/>
    <col min="6925" max="6925" width="22.140625" style="1" customWidth="1"/>
    <col min="6926" max="6926" width="12.85546875" style="1" customWidth="1"/>
    <col min="6927" max="6927" width="15.28515625" style="1" customWidth="1"/>
    <col min="6928" max="6928" width="15.140625" style="1" customWidth="1"/>
    <col min="6929" max="6929" width="14.42578125" style="1" customWidth="1"/>
    <col min="6930" max="7165" width="9.140625" style="1"/>
    <col min="7166" max="7166" width="6.28515625" style="1" customWidth="1"/>
    <col min="7167" max="7167" width="26" style="1" customWidth="1"/>
    <col min="7168" max="7168" width="5.7109375" style="1" customWidth="1"/>
    <col min="7169" max="7169" width="11.5703125" style="1" customWidth="1"/>
    <col min="7170" max="7170" width="13" style="1" customWidth="1"/>
    <col min="7171" max="7171" width="13.7109375" style="1" customWidth="1"/>
    <col min="7172" max="7172" width="12.42578125" style="1" customWidth="1"/>
    <col min="7173" max="7173" width="14.28515625" style="1" customWidth="1"/>
    <col min="7174" max="7174" width="12.5703125" style="1" customWidth="1"/>
    <col min="7175" max="7175" width="12" style="1" customWidth="1"/>
    <col min="7176" max="7176" width="12.7109375" style="1" customWidth="1"/>
    <col min="7177" max="7178" width="14.42578125" style="1" customWidth="1"/>
    <col min="7179" max="7179" width="14.140625" style="1" customWidth="1"/>
    <col min="7180" max="7180" width="16.42578125" style="1" customWidth="1"/>
    <col min="7181" max="7181" width="22.140625" style="1" customWidth="1"/>
    <col min="7182" max="7182" width="12.85546875" style="1" customWidth="1"/>
    <col min="7183" max="7183" width="15.28515625" style="1" customWidth="1"/>
    <col min="7184" max="7184" width="15.140625" style="1" customWidth="1"/>
    <col min="7185" max="7185" width="14.42578125" style="1" customWidth="1"/>
    <col min="7186" max="7421" width="9.140625" style="1"/>
    <col min="7422" max="7422" width="6.28515625" style="1" customWidth="1"/>
    <col min="7423" max="7423" width="26" style="1" customWidth="1"/>
    <col min="7424" max="7424" width="5.7109375" style="1" customWidth="1"/>
    <col min="7425" max="7425" width="11.5703125" style="1" customWidth="1"/>
    <col min="7426" max="7426" width="13" style="1" customWidth="1"/>
    <col min="7427" max="7427" width="13.7109375" style="1" customWidth="1"/>
    <col min="7428" max="7428" width="12.42578125" style="1" customWidth="1"/>
    <col min="7429" max="7429" width="14.28515625" style="1" customWidth="1"/>
    <col min="7430" max="7430" width="12.5703125" style="1" customWidth="1"/>
    <col min="7431" max="7431" width="12" style="1" customWidth="1"/>
    <col min="7432" max="7432" width="12.7109375" style="1" customWidth="1"/>
    <col min="7433" max="7434" width="14.42578125" style="1" customWidth="1"/>
    <col min="7435" max="7435" width="14.140625" style="1" customWidth="1"/>
    <col min="7436" max="7436" width="16.42578125" style="1" customWidth="1"/>
    <col min="7437" max="7437" width="22.140625" style="1" customWidth="1"/>
    <col min="7438" max="7438" width="12.85546875" style="1" customWidth="1"/>
    <col min="7439" max="7439" width="15.28515625" style="1" customWidth="1"/>
    <col min="7440" max="7440" width="15.140625" style="1" customWidth="1"/>
    <col min="7441" max="7441" width="14.42578125" style="1" customWidth="1"/>
    <col min="7442" max="7677" width="9.140625" style="1"/>
    <col min="7678" max="7678" width="6.28515625" style="1" customWidth="1"/>
    <col min="7679" max="7679" width="26" style="1" customWidth="1"/>
    <col min="7680" max="7680" width="5.7109375" style="1" customWidth="1"/>
    <col min="7681" max="7681" width="11.5703125" style="1" customWidth="1"/>
    <col min="7682" max="7682" width="13" style="1" customWidth="1"/>
    <col min="7683" max="7683" width="13.7109375" style="1" customWidth="1"/>
    <col min="7684" max="7684" width="12.42578125" style="1" customWidth="1"/>
    <col min="7685" max="7685" width="14.28515625" style="1" customWidth="1"/>
    <col min="7686" max="7686" width="12.5703125" style="1" customWidth="1"/>
    <col min="7687" max="7687" width="12" style="1" customWidth="1"/>
    <col min="7688" max="7688" width="12.7109375" style="1" customWidth="1"/>
    <col min="7689" max="7690" width="14.42578125" style="1" customWidth="1"/>
    <col min="7691" max="7691" width="14.140625" style="1" customWidth="1"/>
    <col min="7692" max="7692" width="16.42578125" style="1" customWidth="1"/>
    <col min="7693" max="7693" width="22.140625" style="1" customWidth="1"/>
    <col min="7694" max="7694" width="12.85546875" style="1" customWidth="1"/>
    <col min="7695" max="7695" width="15.28515625" style="1" customWidth="1"/>
    <col min="7696" max="7696" width="15.140625" style="1" customWidth="1"/>
    <col min="7697" max="7697" width="14.42578125" style="1" customWidth="1"/>
    <col min="7698" max="7933" width="9.140625" style="1"/>
    <col min="7934" max="7934" width="6.28515625" style="1" customWidth="1"/>
    <col min="7935" max="7935" width="26" style="1" customWidth="1"/>
    <col min="7936" max="7936" width="5.7109375" style="1" customWidth="1"/>
    <col min="7937" max="7937" width="11.5703125" style="1" customWidth="1"/>
    <col min="7938" max="7938" width="13" style="1" customWidth="1"/>
    <col min="7939" max="7939" width="13.7109375" style="1" customWidth="1"/>
    <col min="7940" max="7940" width="12.42578125" style="1" customWidth="1"/>
    <col min="7941" max="7941" width="14.28515625" style="1" customWidth="1"/>
    <col min="7942" max="7942" width="12.5703125" style="1" customWidth="1"/>
    <col min="7943" max="7943" width="12" style="1" customWidth="1"/>
    <col min="7944" max="7944" width="12.7109375" style="1" customWidth="1"/>
    <col min="7945" max="7946" width="14.42578125" style="1" customWidth="1"/>
    <col min="7947" max="7947" width="14.140625" style="1" customWidth="1"/>
    <col min="7948" max="7948" width="16.42578125" style="1" customWidth="1"/>
    <col min="7949" max="7949" width="22.140625" style="1" customWidth="1"/>
    <col min="7950" max="7950" width="12.85546875" style="1" customWidth="1"/>
    <col min="7951" max="7951" width="15.28515625" style="1" customWidth="1"/>
    <col min="7952" max="7952" width="15.140625" style="1" customWidth="1"/>
    <col min="7953" max="7953" width="14.42578125" style="1" customWidth="1"/>
    <col min="7954" max="8189" width="9.140625" style="1"/>
    <col min="8190" max="8190" width="6.28515625" style="1" customWidth="1"/>
    <col min="8191" max="8191" width="26" style="1" customWidth="1"/>
    <col min="8192" max="8192" width="5.7109375" style="1" customWidth="1"/>
    <col min="8193" max="8193" width="11.5703125" style="1" customWidth="1"/>
    <col min="8194" max="8194" width="13" style="1" customWidth="1"/>
    <col min="8195" max="8195" width="13.7109375" style="1" customWidth="1"/>
    <col min="8196" max="8196" width="12.42578125" style="1" customWidth="1"/>
    <col min="8197" max="8197" width="14.28515625" style="1" customWidth="1"/>
    <col min="8198" max="8198" width="12.5703125" style="1" customWidth="1"/>
    <col min="8199" max="8199" width="12" style="1" customWidth="1"/>
    <col min="8200" max="8200" width="12.7109375" style="1" customWidth="1"/>
    <col min="8201" max="8202" width="14.42578125" style="1" customWidth="1"/>
    <col min="8203" max="8203" width="14.140625" style="1" customWidth="1"/>
    <col min="8204" max="8204" width="16.42578125" style="1" customWidth="1"/>
    <col min="8205" max="8205" width="22.140625" style="1" customWidth="1"/>
    <col min="8206" max="8206" width="12.85546875" style="1" customWidth="1"/>
    <col min="8207" max="8207" width="15.28515625" style="1" customWidth="1"/>
    <col min="8208" max="8208" width="15.140625" style="1" customWidth="1"/>
    <col min="8209" max="8209" width="14.42578125" style="1" customWidth="1"/>
    <col min="8210" max="8445" width="9.140625" style="1"/>
    <col min="8446" max="8446" width="6.28515625" style="1" customWidth="1"/>
    <col min="8447" max="8447" width="26" style="1" customWidth="1"/>
    <col min="8448" max="8448" width="5.7109375" style="1" customWidth="1"/>
    <col min="8449" max="8449" width="11.5703125" style="1" customWidth="1"/>
    <col min="8450" max="8450" width="13" style="1" customWidth="1"/>
    <col min="8451" max="8451" width="13.7109375" style="1" customWidth="1"/>
    <col min="8452" max="8452" width="12.42578125" style="1" customWidth="1"/>
    <col min="8453" max="8453" width="14.28515625" style="1" customWidth="1"/>
    <col min="8454" max="8454" width="12.5703125" style="1" customWidth="1"/>
    <col min="8455" max="8455" width="12" style="1" customWidth="1"/>
    <col min="8456" max="8456" width="12.7109375" style="1" customWidth="1"/>
    <col min="8457" max="8458" width="14.42578125" style="1" customWidth="1"/>
    <col min="8459" max="8459" width="14.140625" style="1" customWidth="1"/>
    <col min="8460" max="8460" width="16.42578125" style="1" customWidth="1"/>
    <col min="8461" max="8461" width="22.140625" style="1" customWidth="1"/>
    <col min="8462" max="8462" width="12.85546875" style="1" customWidth="1"/>
    <col min="8463" max="8463" width="15.28515625" style="1" customWidth="1"/>
    <col min="8464" max="8464" width="15.140625" style="1" customWidth="1"/>
    <col min="8465" max="8465" width="14.42578125" style="1" customWidth="1"/>
    <col min="8466" max="8701" width="9.140625" style="1"/>
    <col min="8702" max="8702" width="6.28515625" style="1" customWidth="1"/>
    <col min="8703" max="8703" width="26" style="1" customWidth="1"/>
    <col min="8704" max="8704" width="5.7109375" style="1" customWidth="1"/>
    <col min="8705" max="8705" width="11.5703125" style="1" customWidth="1"/>
    <col min="8706" max="8706" width="13" style="1" customWidth="1"/>
    <col min="8707" max="8707" width="13.7109375" style="1" customWidth="1"/>
    <col min="8708" max="8708" width="12.42578125" style="1" customWidth="1"/>
    <col min="8709" max="8709" width="14.28515625" style="1" customWidth="1"/>
    <col min="8710" max="8710" width="12.5703125" style="1" customWidth="1"/>
    <col min="8711" max="8711" width="12" style="1" customWidth="1"/>
    <col min="8712" max="8712" width="12.7109375" style="1" customWidth="1"/>
    <col min="8713" max="8714" width="14.42578125" style="1" customWidth="1"/>
    <col min="8715" max="8715" width="14.140625" style="1" customWidth="1"/>
    <col min="8716" max="8716" width="16.42578125" style="1" customWidth="1"/>
    <col min="8717" max="8717" width="22.140625" style="1" customWidth="1"/>
    <col min="8718" max="8718" width="12.85546875" style="1" customWidth="1"/>
    <col min="8719" max="8719" width="15.28515625" style="1" customWidth="1"/>
    <col min="8720" max="8720" width="15.140625" style="1" customWidth="1"/>
    <col min="8721" max="8721" width="14.42578125" style="1" customWidth="1"/>
    <col min="8722" max="8957" width="9.140625" style="1"/>
    <col min="8958" max="8958" width="6.28515625" style="1" customWidth="1"/>
    <col min="8959" max="8959" width="26" style="1" customWidth="1"/>
    <col min="8960" max="8960" width="5.7109375" style="1" customWidth="1"/>
    <col min="8961" max="8961" width="11.5703125" style="1" customWidth="1"/>
    <col min="8962" max="8962" width="13" style="1" customWidth="1"/>
    <col min="8963" max="8963" width="13.7109375" style="1" customWidth="1"/>
    <col min="8964" max="8964" width="12.42578125" style="1" customWidth="1"/>
    <col min="8965" max="8965" width="14.28515625" style="1" customWidth="1"/>
    <col min="8966" max="8966" width="12.5703125" style="1" customWidth="1"/>
    <col min="8967" max="8967" width="12" style="1" customWidth="1"/>
    <col min="8968" max="8968" width="12.7109375" style="1" customWidth="1"/>
    <col min="8969" max="8970" width="14.42578125" style="1" customWidth="1"/>
    <col min="8971" max="8971" width="14.140625" style="1" customWidth="1"/>
    <col min="8972" max="8972" width="16.42578125" style="1" customWidth="1"/>
    <col min="8973" max="8973" width="22.140625" style="1" customWidth="1"/>
    <col min="8974" max="8974" width="12.85546875" style="1" customWidth="1"/>
    <col min="8975" max="8975" width="15.28515625" style="1" customWidth="1"/>
    <col min="8976" max="8976" width="15.140625" style="1" customWidth="1"/>
    <col min="8977" max="8977" width="14.42578125" style="1" customWidth="1"/>
    <col min="8978" max="9213" width="9.140625" style="1"/>
    <col min="9214" max="9214" width="6.28515625" style="1" customWidth="1"/>
    <col min="9215" max="9215" width="26" style="1" customWidth="1"/>
    <col min="9216" max="9216" width="5.7109375" style="1" customWidth="1"/>
    <col min="9217" max="9217" width="11.5703125" style="1" customWidth="1"/>
    <col min="9218" max="9218" width="13" style="1" customWidth="1"/>
    <col min="9219" max="9219" width="13.7109375" style="1" customWidth="1"/>
    <col min="9220" max="9220" width="12.42578125" style="1" customWidth="1"/>
    <col min="9221" max="9221" width="14.28515625" style="1" customWidth="1"/>
    <col min="9222" max="9222" width="12.5703125" style="1" customWidth="1"/>
    <col min="9223" max="9223" width="12" style="1" customWidth="1"/>
    <col min="9224" max="9224" width="12.7109375" style="1" customWidth="1"/>
    <col min="9225" max="9226" width="14.42578125" style="1" customWidth="1"/>
    <col min="9227" max="9227" width="14.140625" style="1" customWidth="1"/>
    <col min="9228" max="9228" width="16.42578125" style="1" customWidth="1"/>
    <col min="9229" max="9229" width="22.140625" style="1" customWidth="1"/>
    <col min="9230" max="9230" width="12.85546875" style="1" customWidth="1"/>
    <col min="9231" max="9231" width="15.28515625" style="1" customWidth="1"/>
    <col min="9232" max="9232" width="15.140625" style="1" customWidth="1"/>
    <col min="9233" max="9233" width="14.42578125" style="1" customWidth="1"/>
    <col min="9234" max="9469" width="9.140625" style="1"/>
    <col min="9470" max="9470" width="6.28515625" style="1" customWidth="1"/>
    <col min="9471" max="9471" width="26" style="1" customWidth="1"/>
    <col min="9472" max="9472" width="5.7109375" style="1" customWidth="1"/>
    <col min="9473" max="9473" width="11.5703125" style="1" customWidth="1"/>
    <col min="9474" max="9474" width="13" style="1" customWidth="1"/>
    <col min="9475" max="9475" width="13.7109375" style="1" customWidth="1"/>
    <col min="9476" max="9476" width="12.42578125" style="1" customWidth="1"/>
    <col min="9477" max="9477" width="14.28515625" style="1" customWidth="1"/>
    <col min="9478" max="9478" width="12.5703125" style="1" customWidth="1"/>
    <col min="9479" max="9479" width="12" style="1" customWidth="1"/>
    <col min="9480" max="9480" width="12.7109375" style="1" customWidth="1"/>
    <col min="9481" max="9482" width="14.42578125" style="1" customWidth="1"/>
    <col min="9483" max="9483" width="14.140625" style="1" customWidth="1"/>
    <col min="9484" max="9484" width="16.42578125" style="1" customWidth="1"/>
    <col min="9485" max="9485" width="22.140625" style="1" customWidth="1"/>
    <col min="9486" max="9486" width="12.85546875" style="1" customWidth="1"/>
    <col min="9487" max="9487" width="15.28515625" style="1" customWidth="1"/>
    <col min="9488" max="9488" width="15.140625" style="1" customWidth="1"/>
    <col min="9489" max="9489" width="14.42578125" style="1" customWidth="1"/>
    <col min="9490" max="9725" width="9.140625" style="1"/>
    <col min="9726" max="9726" width="6.28515625" style="1" customWidth="1"/>
    <col min="9727" max="9727" width="26" style="1" customWidth="1"/>
    <col min="9728" max="9728" width="5.7109375" style="1" customWidth="1"/>
    <col min="9729" max="9729" width="11.5703125" style="1" customWidth="1"/>
    <col min="9730" max="9730" width="13" style="1" customWidth="1"/>
    <col min="9731" max="9731" width="13.7109375" style="1" customWidth="1"/>
    <col min="9732" max="9732" width="12.42578125" style="1" customWidth="1"/>
    <col min="9733" max="9733" width="14.28515625" style="1" customWidth="1"/>
    <col min="9734" max="9734" width="12.5703125" style="1" customWidth="1"/>
    <col min="9735" max="9735" width="12" style="1" customWidth="1"/>
    <col min="9736" max="9736" width="12.7109375" style="1" customWidth="1"/>
    <col min="9737" max="9738" width="14.42578125" style="1" customWidth="1"/>
    <col min="9739" max="9739" width="14.140625" style="1" customWidth="1"/>
    <col min="9740" max="9740" width="16.42578125" style="1" customWidth="1"/>
    <col min="9741" max="9741" width="22.140625" style="1" customWidth="1"/>
    <col min="9742" max="9742" width="12.85546875" style="1" customWidth="1"/>
    <col min="9743" max="9743" width="15.28515625" style="1" customWidth="1"/>
    <col min="9744" max="9744" width="15.140625" style="1" customWidth="1"/>
    <col min="9745" max="9745" width="14.42578125" style="1" customWidth="1"/>
    <col min="9746" max="9981" width="9.140625" style="1"/>
    <col min="9982" max="9982" width="6.28515625" style="1" customWidth="1"/>
    <col min="9983" max="9983" width="26" style="1" customWidth="1"/>
    <col min="9984" max="9984" width="5.7109375" style="1" customWidth="1"/>
    <col min="9985" max="9985" width="11.5703125" style="1" customWidth="1"/>
    <col min="9986" max="9986" width="13" style="1" customWidth="1"/>
    <col min="9987" max="9987" width="13.7109375" style="1" customWidth="1"/>
    <col min="9988" max="9988" width="12.42578125" style="1" customWidth="1"/>
    <col min="9989" max="9989" width="14.28515625" style="1" customWidth="1"/>
    <col min="9990" max="9990" width="12.5703125" style="1" customWidth="1"/>
    <col min="9991" max="9991" width="12" style="1" customWidth="1"/>
    <col min="9992" max="9992" width="12.7109375" style="1" customWidth="1"/>
    <col min="9993" max="9994" width="14.42578125" style="1" customWidth="1"/>
    <col min="9995" max="9995" width="14.140625" style="1" customWidth="1"/>
    <col min="9996" max="9996" width="16.42578125" style="1" customWidth="1"/>
    <col min="9997" max="9997" width="22.140625" style="1" customWidth="1"/>
    <col min="9998" max="9998" width="12.85546875" style="1" customWidth="1"/>
    <col min="9999" max="9999" width="15.28515625" style="1" customWidth="1"/>
    <col min="10000" max="10000" width="15.140625" style="1" customWidth="1"/>
    <col min="10001" max="10001" width="14.42578125" style="1" customWidth="1"/>
    <col min="10002" max="10237" width="9.140625" style="1"/>
    <col min="10238" max="10238" width="6.28515625" style="1" customWidth="1"/>
    <col min="10239" max="10239" width="26" style="1" customWidth="1"/>
    <col min="10240" max="10240" width="5.7109375" style="1" customWidth="1"/>
    <col min="10241" max="10241" width="11.5703125" style="1" customWidth="1"/>
    <col min="10242" max="10242" width="13" style="1" customWidth="1"/>
    <col min="10243" max="10243" width="13.7109375" style="1" customWidth="1"/>
    <col min="10244" max="10244" width="12.42578125" style="1" customWidth="1"/>
    <col min="10245" max="10245" width="14.28515625" style="1" customWidth="1"/>
    <col min="10246" max="10246" width="12.5703125" style="1" customWidth="1"/>
    <col min="10247" max="10247" width="12" style="1" customWidth="1"/>
    <col min="10248" max="10248" width="12.7109375" style="1" customWidth="1"/>
    <col min="10249" max="10250" width="14.42578125" style="1" customWidth="1"/>
    <col min="10251" max="10251" width="14.140625" style="1" customWidth="1"/>
    <col min="10252" max="10252" width="16.42578125" style="1" customWidth="1"/>
    <col min="10253" max="10253" width="22.140625" style="1" customWidth="1"/>
    <col min="10254" max="10254" width="12.85546875" style="1" customWidth="1"/>
    <col min="10255" max="10255" width="15.28515625" style="1" customWidth="1"/>
    <col min="10256" max="10256" width="15.140625" style="1" customWidth="1"/>
    <col min="10257" max="10257" width="14.42578125" style="1" customWidth="1"/>
    <col min="10258" max="10493" width="9.140625" style="1"/>
    <col min="10494" max="10494" width="6.28515625" style="1" customWidth="1"/>
    <col min="10495" max="10495" width="26" style="1" customWidth="1"/>
    <col min="10496" max="10496" width="5.7109375" style="1" customWidth="1"/>
    <col min="10497" max="10497" width="11.5703125" style="1" customWidth="1"/>
    <col min="10498" max="10498" width="13" style="1" customWidth="1"/>
    <col min="10499" max="10499" width="13.7109375" style="1" customWidth="1"/>
    <col min="10500" max="10500" width="12.42578125" style="1" customWidth="1"/>
    <col min="10501" max="10501" width="14.28515625" style="1" customWidth="1"/>
    <col min="10502" max="10502" width="12.5703125" style="1" customWidth="1"/>
    <col min="10503" max="10503" width="12" style="1" customWidth="1"/>
    <col min="10504" max="10504" width="12.7109375" style="1" customWidth="1"/>
    <col min="10505" max="10506" width="14.42578125" style="1" customWidth="1"/>
    <col min="10507" max="10507" width="14.140625" style="1" customWidth="1"/>
    <col min="10508" max="10508" width="16.42578125" style="1" customWidth="1"/>
    <col min="10509" max="10509" width="22.140625" style="1" customWidth="1"/>
    <col min="10510" max="10510" width="12.85546875" style="1" customWidth="1"/>
    <col min="10511" max="10511" width="15.28515625" style="1" customWidth="1"/>
    <col min="10512" max="10512" width="15.140625" style="1" customWidth="1"/>
    <col min="10513" max="10513" width="14.42578125" style="1" customWidth="1"/>
    <col min="10514" max="10749" width="9.140625" style="1"/>
    <col min="10750" max="10750" width="6.28515625" style="1" customWidth="1"/>
    <col min="10751" max="10751" width="26" style="1" customWidth="1"/>
    <col min="10752" max="10752" width="5.7109375" style="1" customWidth="1"/>
    <col min="10753" max="10753" width="11.5703125" style="1" customWidth="1"/>
    <col min="10754" max="10754" width="13" style="1" customWidth="1"/>
    <col min="10755" max="10755" width="13.7109375" style="1" customWidth="1"/>
    <col min="10756" max="10756" width="12.42578125" style="1" customWidth="1"/>
    <col min="10757" max="10757" width="14.28515625" style="1" customWidth="1"/>
    <col min="10758" max="10758" width="12.5703125" style="1" customWidth="1"/>
    <col min="10759" max="10759" width="12" style="1" customWidth="1"/>
    <col min="10760" max="10760" width="12.7109375" style="1" customWidth="1"/>
    <col min="10761" max="10762" width="14.42578125" style="1" customWidth="1"/>
    <col min="10763" max="10763" width="14.140625" style="1" customWidth="1"/>
    <col min="10764" max="10764" width="16.42578125" style="1" customWidth="1"/>
    <col min="10765" max="10765" width="22.140625" style="1" customWidth="1"/>
    <col min="10766" max="10766" width="12.85546875" style="1" customWidth="1"/>
    <col min="10767" max="10767" width="15.28515625" style="1" customWidth="1"/>
    <col min="10768" max="10768" width="15.140625" style="1" customWidth="1"/>
    <col min="10769" max="10769" width="14.42578125" style="1" customWidth="1"/>
    <col min="10770" max="11005" width="9.140625" style="1"/>
    <col min="11006" max="11006" width="6.28515625" style="1" customWidth="1"/>
    <col min="11007" max="11007" width="26" style="1" customWidth="1"/>
    <col min="11008" max="11008" width="5.7109375" style="1" customWidth="1"/>
    <col min="11009" max="11009" width="11.5703125" style="1" customWidth="1"/>
    <col min="11010" max="11010" width="13" style="1" customWidth="1"/>
    <col min="11011" max="11011" width="13.7109375" style="1" customWidth="1"/>
    <col min="11012" max="11012" width="12.42578125" style="1" customWidth="1"/>
    <col min="11013" max="11013" width="14.28515625" style="1" customWidth="1"/>
    <col min="11014" max="11014" width="12.5703125" style="1" customWidth="1"/>
    <col min="11015" max="11015" width="12" style="1" customWidth="1"/>
    <col min="11016" max="11016" width="12.7109375" style="1" customWidth="1"/>
    <col min="11017" max="11018" width="14.42578125" style="1" customWidth="1"/>
    <col min="11019" max="11019" width="14.140625" style="1" customWidth="1"/>
    <col min="11020" max="11020" width="16.42578125" style="1" customWidth="1"/>
    <col min="11021" max="11021" width="22.140625" style="1" customWidth="1"/>
    <col min="11022" max="11022" width="12.85546875" style="1" customWidth="1"/>
    <col min="11023" max="11023" width="15.28515625" style="1" customWidth="1"/>
    <col min="11024" max="11024" width="15.140625" style="1" customWidth="1"/>
    <col min="11025" max="11025" width="14.42578125" style="1" customWidth="1"/>
    <col min="11026" max="11261" width="9.140625" style="1"/>
    <col min="11262" max="11262" width="6.28515625" style="1" customWidth="1"/>
    <col min="11263" max="11263" width="26" style="1" customWidth="1"/>
    <col min="11264" max="11264" width="5.7109375" style="1" customWidth="1"/>
    <col min="11265" max="11265" width="11.5703125" style="1" customWidth="1"/>
    <col min="11266" max="11266" width="13" style="1" customWidth="1"/>
    <col min="11267" max="11267" width="13.7109375" style="1" customWidth="1"/>
    <col min="11268" max="11268" width="12.42578125" style="1" customWidth="1"/>
    <col min="11269" max="11269" width="14.28515625" style="1" customWidth="1"/>
    <col min="11270" max="11270" width="12.5703125" style="1" customWidth="1"/>
    <col min="11271" max="11271" width="12" style="1" customWidth="1"/>
    <col min="11272" max="11272" width="12.7109375" style="1" customWidth="1"/>
    <col min="11273" max="11274" width="14.42578125" style="1" customWidth="1"/>
    <col min="11275" max="11275" width="14.140625" style="1" customWidth="1"/>
    <col min="11276" max="11276" width="16.42578125" style="1" customWidth="1"/>
    <col min="11277" max="11277" width="22.140625" style="1" customWidth="1"/>
    <col min="11278" max="11278" width="12.85546875" style="1" customWidth="1"/>
    <col min="11279" max="11279" width="15.28515625" style="1" customWidth="1"/>
    <col min="11280" max="11280" width="15.140625" style="1" customWidth="1"/>
    <col min="11281" max="11281" width="14.42578125" style="1" customWidth="1"/>
    <col min="11282" max="11517" width="9.140625" style="1"/>
    <col min="11518" max="11518" width="6.28515625" style="1" customWidth="1"/>
    <col min="11519" max="11519" width="26" style="1" customWidth="1"/>
    <col min="11520" max="11520" width="5.7109375" style="1" customWidth="1"/>
    <col min="11521" max="11521" width="11.5703125" style="1" customWidth="1"/>
    <col min="11522" max="11522" width="13" style="1" customWidth="1"/>
    <col min="11523" max="11523" width="13.7109375" style="1" customWidth="1"/>
    <col min="11524" max="11524" width="12.42578125" style="1" customWidth="1"/>
    <col min="11525" max="11525" width="14.28515625" style="1" customWidth="1"/>
    <col min="11526" max="11526" width="12.5703125" style="1" customWidth="1"/>
    <col min="11527" max="11527" width="12" style="1" customWidth="1"/>
    <col min="11528" max="11528" width="12.7109375" style="1" customWidth="1"/>
    <col min="11529" max="11530" width="14.42578125" style="1" customWidth="1"/>
    <col min="11531" max="11531" width="14.140625" style="1" customWidth="1"/>
    <col min="11532" max="11532" width="16.42578125" style="1" customWidth="1"/>
    <col min="11533" max="11533" width="22.140625" style="1" customWidth="1"/>
    <col min="11534" max="11534" width="12.85546875" style="1" customWidth="1"/>
    <col min="11535" max="11535" width="15.28515625" style="1" customWidth="1"/>
    <col min="11536" max="11536" width="15.140625" style="1" customWidth="1"/>
    <col min="11537" max="11537" width="14.42578125" style="1" customWidth="1"/>
    <col min="11538" max="11773" width="9.140625" style="1"/>
    <col min="11774" max="11774" width="6.28515625" style="1" customWidth="1"/>
    <col min="11775" max="11775" width="26" style="1" customWidth="1"/>
    <col min="11776" max="11776" width="5.7109375" style="1" customWidth="1"/>
    <col min="11777" max="11777" width="11.5703125" style="1" customWidth="1"/>
    <col min="11778" max="11778" width="13" style="1" customWidth="1"/>
    <col min="11779" max="11779" width="13.7109375" style="1" customWidth="1"/>
    <col min="11780" max="11780" width="12.42578125" style="1" customWidth="1"/>
    <col min="11781" max="11781" width="14.28515625" style="1" customWidth="1"/>
    <col min="11782" max="11782" width="12.5703125" style="1" customWidth="1"/>
    <col min="11783" max="11783" width="12" style="1" customWidth="1"/>
    <col min="11784" max="11784" width="12.7109375" style="1" customWidth="1"/>
    <col min="11785" max="11786" width="14.42578125" style="1" customWidth="1"/>
    <col min="11787" max="11787" width="14.140625" style="1" customWidth="1"/>
    <col min="11788" max="11788" width="16.42578125" style="1" customWidth="1"/>
    <col min="11789" max="11789" width="22.140625" style="1" customWidth="1"/>
    <col min="11790" max="11790" width="12.85546875" style="1" customWidth="1"/>
    <col min="11791" max="11791" width="15.28515625" style="1" customWidth="1"/>
    <col min="11792" max="11792" width="15.140625" style="1" customWidth="1"/>
    <col min="11793" max="11793" width="14.42578125" style="1" customWidth="1"/>
    <col min="11794" max="12029" width="9.140625" style="1"/>
    <col min="12030" max="12030" width="6.28515625" style="1" customWidth="1"/>
    <col min="12031" max="12031" width="26" style="1" customWidth="1"/>
    <col min="12032" max="12032" width="5.7109375" style="1" customWidth="1"/>
    <col min="12033" max="12033" width="11.5703125" style="1" customWidth="1"/>
    <col min="12034" max="12034" width="13" style="1" customWidth="1"/>
    <col min="12035" max="12035" width="13.7109375" style="1" customWidth="1"/>
    <col min="12036" max="12036" width="12.42578125" style="1" customWidth="1"/>
    <col min="12037" max="12037" width="14.28515625" style="1" customWidth="1"/>
    <col min="12038" max="12038" width="12.5703125" style="1" customWidth="1"/>
    <col min="12039" max="12039" width="12" style="1" customWidth="1"/>
    <col min="12040" max="12040" width="12.7109375" style="1" customWidth="1"/>
    <col min="12041" max="12042" width="14.42578125" style="1" customWidth="1"/>
    <col min="12043" max="12043" width="14.140625" style="1" customWidth="1"/>
    <col min="12044" max="12044" width="16.42578125" style="1" customWidth="1"/>
    <col min="12045" max="12045" width="22.140625" style="1" customWidth="1"/>
    <col min="12046" max="12046" width="12.85546875" style="1" customWidth="1"/>
    <col min="12047" max="12047" width="15.28515625" style="1" customWidth="1"/>
    <col min="12048" max="12048" width="15.140625" style="1" customWidth="1"/>
    <col min="12049" max="12049" width="14.42578125" style="1" customWidth="1"/>
    <col min="12050" max="12285" width="9.140625" style="1"/>
    <col min="12286" max="12286" width="6.28515625" style="1" customWidth="1"/>
    <col min="12287" max="12287" width="26" style="1" customWidth="1"/>
    <col min="12288" max="12288" width="5.7109375" style="1" customWidth="1"/>
    <col min="12289" max="12289" width="11.5703125" style="1" customWidth="1"/>
    <col min="12290" max="12290" width="13" style="1" customWidth="1"/>
    <col min="12291" max="12291" width="13.7109375" style="1" customWidth="1"/>
    <col min="12292" max="12292" width="12.42578125" style="1" customWidth="1"/>
    <col min="12293" max="12293" width="14.28515625" style="1" customWidth="1"/>
    <col min="12294" max="12294" width="12.5703125" style="1" customWidth="1"/>
    <col min="12295" max="12295" width="12" style="1" customWidth="1"/>
    <col min="12296" max="12296" width="12.7109375" style="1" customWidth="1"/>
    <col min="12297" max="12298" width="14.42578125" style="1" customWidth="1"/>
    <col min="12299" max="12299" width="14.140625" style="1" customWidth="1"/>
    <col min="12300" max="12300" width="16.42578125" style="1" customWidth="1"/>
    <col min="12301" max="12301" width="22.140625" style="1" customWidth="1"/>
    <col min="12302" max="12302" width="12.85546875" style="1" customWidth="1"/>
    <col min="12303" max="12303" width="15.28515625" style="1" customWidth="1"/>
    <col min="12304" max="12304" width="15.140625" style="1" customWidth="1"/>
    <col min="12305" max="12305" width="14.42578125" style="1" customWidth="1"/>
    <col min="12306" max="12541" width="9.140625" style="1"/>
    <col min="12542" max="12542" width="6.28515625" style="1" customWidth="1"/>
    <col min="12543" max="12543" width="26" style="1" customWidth="1"/>
    <col min="12544" max="12544" width="5.7109375" style="1" customWidth="1"/>
    <col min="12545" max="12545" width="11.5703125" style="1" customWidth="1"/>
    <col min="12546" max="12546" width="13" style="1" customWidth="1"/>
    <col min="12547" max="12547" width="13.7109375" style="1" customWidth="1"/>
    <col min="12548" max="12548" width="12.42578125" style="1" customWidth="1"/>
    <col min="12549" max="12549" width="14.28515625" style="1" customWidth="1"/>
    <col min="12550" max="12550" width="12.5703125" style="1" customWidth="1"/>
    <col min="12551" max="12551" width="12" style="1" customWidth="1"/>
    <col min="12552" max="12552" width="12.7109375" style="1" customWidth="1"/>
    <col min="12553" max="12554" width="14.42578125" style="1" customWidth="1"/>
    <col min="12555" max="12555" width="14.140625" style="1" customWidth="1"/>
    <col min="12556" max="12556" width="16.42578125" style="1" customWidth="1"/>
    <col min="12557" max="12557" width="22.140625" style="1" customWidth="1"/>
    <col min="12558" max="12558" width="12.85546875" style="1" customWidth="1"/>
    <col min="12559" max="12559" width="15.28515625" style="1" customWidth="1"/>
    <col min="12560" max="12560" width="15.140625" style="1" customWidth="1"/>
    <col min="12561" max="12561" width="14.42578125" style="1" customWidth="1"/>
    <col min="12562" max="12797" width="9.140625" style="1"/>
    <col min="12798" max="12798" width="6.28515625" style="1" customWidth="1"/>
    <col min="12799" max="12799" width="26" style="1" customWidth="1"/>
    <col min="12800" max="12800" width="5.7109375" style="1" customWidth="1"/>
    <col min="12801" max="12801" width="11.5703125" style="1" customWidth="1"/>
    <col min="12802" max="12802" width="13" style="1" customWidth="1"/>
    <col min="12803" max="12803" width="13.7109375" style="1" customWidth="1"/>
    <col min="12804" max="12804" width="12.42578125" style="1" customWidth="1"/>
    <col min="12805" max="12805" width="14.28515625" style="1" customWidth="1"/>
    <col min="12806" max="12806" width="12.5703125" style="1" customWidth="1"/>
    <col min="12807" max="12807" width="12" style="1" customWidth="1"/>
    <col min="12808" max="12808" width="12.7109375" style="1" customWidth="1"/>
    <col min="12809" max="12810" width="14.42578125" style="1" customWidth="1"/>
    <col min="12811" max="12811" width="14.140625" style="1" customWidth="1"/>
    <col min="12812" max="12812" width="16.42578125" style="1" customWidth="1"/>
    <col min="12813" max="12813" width="22.140625" style="1" customWidth="1"/>
    <col min="12814" max="12814" width="12.85546875" style="1" customWidth="1"/>
    <col min="12815" max="12815" width="15.28515625" style="1" customWidth="1"/>
    <col min="12816" max="12816" width="15.140625" style="1" customWidth="1"/>
    <col min="12817" max="12817" width="14.42578125" style="1" customWidth="1"/>
    <col min="12818" max="13053" width="9.140625" style="1"/>
    <col min="13054" max="13054" width="6.28515625" style="1" customWidth="1"/>
    <col min="13055" max="13055" width="26" style="1" customWidth="1"/>
    <col min="13056" max="13056" width="5.7109375" style="1" customWidth="1"/>
    <col min="13057" max="13057" width="11.5703125" style="1" customWidth="1"/>
    <col min="13058" max="13058" width="13" style="1" customWidth="1"/>
    <col min="13059" max="13059" width="13.7109375" style="1" customWidth="1"/>
    <col min="13060" max="13060" width="12.42578125" style="1" customWidth="1"/>
    <col min="13061" max="13061" width="14.28515625" style="1" customWidth="1"/>
    <col min="13062" max="13062" width="12.5703125" style="1" customWidth="1"/>
    <col min="13063" max="13063" width="12" style="1" customWidth="1"/>
    <col min="13064" max="13064" width="12.7109375" style="1" customWidth="1"/>
    <col min="13065" max="13066" width="14.42578125" style="1" customWidth="1"/>
    <col min="13067" max="13067" width="14.140625" style="1" customWidth="1"/>
    <col min="13068" max="13068" width="16.42578125" style="1" customWidth="1"/>
    <col min="13069" max="13069" width="22.140625" style="1" customWidth="1"/>
    <col min="13070" max="13070" width="12.85546875" style="1" customWidth="1"/>
    <col min="13071" max="13071" width="15.28515625" style="1" customWidth="1"/>
    <col min="13072" max="13072" width="15.140625" style="1" customWidth="1"/>
    <col min="13073" max="13073" width="14.42578125" style="1" customWidth="1"/>
    <col min="13074" max="13309" width="9.140625" style="1"/>
    <col min="13310" max="13310" width="6.28515625" style="1" customWidth="1"/>
    <col min="13311" max="13311" width="26" style="1" customWidth="1"/>
    <col min="13312" max="13312" width="5.7109375" style="1" customWidth="1"/>
    <col min="13313" max="13313" width="11.5703125" style="1" customWidth="1"/>
    <col min="13314" max="13314" width="13" style="1" customWidth="1"/>
    <col min="13315" max="13315" width="13.7109375" style="1" customWidth="1"/>
    <col min="13316" max="13316" width="12.42578125" style="1" customWidth="1"/>
    <col min="13317" max="13317" width="14.28515625" style="1" customWidth="1"/>
    <col min="13318" max="13318" width="12.5703125" style="1" customWidth="1"/>
    <col min="13319" max="13319" width="12" style="1" customWidth="1"/>
    <col min="13320" max="13320" width="12.7109375" style="1" customWidth="1"/>
    <col min="13321" max="13322" width="14.42578125" style="1" customWidth="1"/>
    <col min="13323" max="13323" width="14.140625" style="1" customWidth="1"/>
    <col min="13324" max="13324" width="16.42578125" style="1" customWidth="1"/>
    <col min="13325" max="13325" width="22.140625" style="1" customWidth="1"/>
    <col min="13326" max="13326" width="12.85546875" style="1" customWidth="1"/>
    <col min="13327" max="13327" width="15.28515625" style="1" customWidth="1"/>
    <col min="13328" max="13328" width="15.140625" style="1" customWidth="1"/>
    <col min="13329" max="13329" width="14.42578125" style="1" customWidth="1"/>
    <col min="13330" max="13565" width="9.140625" style="1"/>
    <col min="13566" max="13566" width="6.28515625" style="1" customWidth="1"/>
    <col min="13567" max="13567" width="26" style="1" customWidth="1"/>
    <col min="13568" max="13568" width="5.7109375" style="1" customWidth="1"/>
    <col min="13569" max="13569" width="11.5703125" style="1" customWidth="1"/>
    <col min="13570" max="13570" width="13" style="1" customWidth="1"/>
    <col min="13571" max="13571" width="13.7109375" style="1" customWidth="1"/>
    <col min="13572" max="13572" width="12.42578125" style="1" customWidth="1"/>
    <col min="13573" max="13573" width="14.28515625" style="1" customWidth="1"/>
    <col min="13574" max="13574" width="12.5703125" style="1" customWidth="1"/>
    <col min="13575" max="13575" width="12" style="1" customWidth="1"/>
    <col min="13576" max="13576" width="12.7109375" style="1" customWidth="1"/>
    <col min="13577" max="13578" width="14.42578125" style="1" customWidth="1"/>
    <col min="13579" max="13579" width="14.140625" style="1" customWidth="1"/>
    <col min="13580" max="13580" width="16.42578125" style="1" customWidth="1"/>
    <col min="13581" max="13581" width="22.140625" style="1" customWidth="1"/>
    <col min="13582" max="13582" width="12.85546875" style="1" customWidth="1"/>
    <col min="13583" max="13583" width="15.28515625" style="1" customWidth="1"/>
    <col min="13584" max="13584" width="15.140625" style="1" customWidth="1"/>
    <col min="13585" max="13585" width="14.42578125" style="1" customWidth="1"/>
    <col min="13586" max="13821" width="9.140625" style="1"/>
    <col min="13822" max="13822" width="6.28515625" style="1" customWidth="1"/>
    <col min="13823" max="13823" width="26" style="1" customWidth="1"/>
    <col min="13824" max="13824" width="5.7109375" style="1" customWidth="1"/>
    <col min="13825" max="13825" width="11.5703125" style="1" customWidth="1"/>
    <col min="13826" max="13826" width="13" style="1" customWidth="1"/>
    <col min="13827" max="13827" width="13.7109375" style="1" customWidth="1"/>
    <col min="13828" max="13828" width="12.42578125" style="1" customWidth="1"/>
    <col min="13829" max="13829" width="14.28515625" style="1" customWidth="1"/>
    <col min="13830" max="13830" width="12.5703125" style="1" customWidth="1"/>
    <col min="13831" max="13831" width="12" style="1" customWidth="1"/>
    <col min="13832" max="13832" width="12.7109375" style="1" customWidth="1"/>
    <col min="13833" max="13834" width="14.42578125" style="1" customWidth="1"/>
    <col min="13835" max="13835" width="14.140625" style="1" customWidth="1"/>
    <col min="13836" max="13836" width="16.42578125" style="1" customWidth="1"/>
    <col min="13837" max="13837" width="22.140625" style="1" customWidth="1"/>
    <col min="13838" max="13838" width="12.85546875" style="1" customWidth="1"/>
    <col min="13839" max="13839" width="15.28515625" style="1" customWidth="1"/>
    <col min="13840" max="13840" width="15.140625" style="1" customWidth="1"/>
    <col min="13841" max="13841" width="14.42578125" style="1" customWidth="1"/>
    <col min="13842" max="14077" width="9.140625" style="1"/>
    <col min="14078" max="14078" width="6.28515625" style="1" customWidth="1"/>
    <col min="14079" max="14079" width="26" style="1" customWidth="1"/>
    <col min="14080" max="14080" width="5.7109375" style="1" customWidth="1"/>
    <col min="14081" max="14081" width="11.5703125" style="1" customWidth="1"/>
    <col min="14082" max="14082" width="13" style="1" customWidth="1"/>
    <col min="14083" max="14083" width="13.7109375" style="1" customWidth="1"/>
    <col min="14084" max="14084" width="12.42578125" style="1" customWidth="1"/>
    <col min="14085" max="14085" width="14.28515625" style="1" customWidth="1"/>
    <col min="14086" max="14086" width="12.5703125" style="1" customWidth="1"/>
    <col min="14087" max="14087" width="12" style="1" customWidth="1"/>
    <col min="14088" max="14088" width="12.7109375" style="1" customWidth="1"/>
    <col min="14089" max="14090" width="14.42578125" style="1" customWidth="1"/>
    <col min="14091" max="14091" width="14.140625" style="1" customWidth="1"/>
    <col min="14092" max="14092" width="16.42578125" style="1" customWidth="1"/>
    <col min="14093" max="14093" width="22.140625" style="1" customWidth="1"/>
    <col min="14094" max="14094" width="12.85546875" style="1" customWidth="1"/>
    <col min="14095" max="14095" width="15.28515625" style="1" customWidth="1"/>
    <col min="14096" max="14096" width="15.140625" style="1" customWidth="1"/>
    <col min="14097" max="14097" width="14.42578125" style="1" customWidth="1"/>
    <col min="14098" max="14333" width="9.140625" style="1"/>
    <col min="14334" max="14334" width="6.28515625" style="1" customWidth="1"/>
    <col min="14335" max="14335" width="26" style="1" customWidth="1"/>
    <col min="14336" max="14336" width="5.7109375" style="1" customWidth="1"/>
    <col min="14337" max="14337" width="11.5703125" style="1" customWidth="1"/>
    <col min="14338" max="14338" width="13" style="1" customWidth="1"/>
    <col min="14339" max="14339" width="13.7109375" style="1" customWidth="1"/>
    <col min="14340" max="14340" width="12.42578125" style="1" customWidth="1"/>
    <col min="14341" max="14341" width="14.28515625" style="1" customWidth="1"/>
    <col min="14342" max="14342" width="12.5703125" style="1" customWidth="1"/>
    <col min="14343" max="14343" width="12" style="1" customWidth="1"/>
    <col min="14344" max="14344" width="12.7109375" style="1" customWidth="1"/>
    <col min="14345" max="14346" width="14.42578125" style="1" customWidth="1"/>
    <col min="14347" max="14347" width="14.140625" style="1" customWidth="1"/>
    <col min="14348" max="14348" width="16.42578125" style="1" customWidth="1"/>
    <col min="14349" max="14349" width="22.140625" style="1" customWidth="1"/>
    <col min="14350" max="14350" width="12.85546875" style="1" customWidth="1"/>
    <col min="14351" max="14351" width="15.28515625" style="1" customWidth="1"/>
    <col min="14352" max="14352" width="15.140625" style="1" customWidth="1"/>
    <col min="14353" max="14353" width="14.42578125" style="1" customWidth="1"/>
    <col min="14354" max="14589" width="9.140625" style="1"/>
    <col min="14590" max="14590" width="6.28515625" style="1" customWidth="1"/>
    <col min="14591" max="14591" width="26" style="1" customWidth="1"/>
    <col min="14592" max="14592" width="5.7109375" style="1" customWidth="1"/>
    <col min="14593" max="14593" width="11.5703125" style="1" customWidth="1"/>
    <col min="14594" max="14594" width="13" style="1" customWidth="1"/>
    <col min="14595" max="14595" width="13.7109375" style="1" customWidth="1"/>
    <col min="14596" max="14596" width="12.42578125" style="1" customWidth="1"/>
    <col min="14597" max="14597" width="14.28515625" style="1" customWidth="1"/>
    <col min="14598" max="14598" width="12.5703125" style="1" customWidth="1"/>
    <col min="14599" max="14599" width="12" style="1" customWidth="1"/>
    <col min="14600" max="14600" width="12.7109375" style="1" customWidth="1"/>
    <col min="14601" max="14602" width="14.42578125" style="1" customWidth="1"/>
    <col min="14603" max="14603" width="14.140625" style="1" customWidth="1"/>
    <col min="14604" max="14604" width="16.42578125" style="1" customWidth="1"/>
    <col min="14605" max="14605" width="22.140625" style="1" customWidth="1"/>
    <col min="14606" max="14606" width="12.85546875" style="1" customWidth="1"/>
    <col min="14607" max="14607" width="15.28515625" style="1" customWidth="1"/>
    <col min="14608" max="14608" width="15.140625" style="1" customWidth="1"/>
    <col min="14609" max="14609" width="14.42578125" style="1" customWidth="1"/>
    <col min="14610" max="14845" width="9.140625" style="1"/>
    <col min="14846" max="14846" width="6.28515625" style="1" customWidth="1"/>
    <col min="14847" max="14847" width="26" style="1" customWidth="1"/>
    <col min="14848" max="14848" width="5.7109375" style="1" customWidth="1"/>
    <col min="14849" max="14849" width="11.5703125" style="1" customWidth="1"/>
    <col min="14850" max="14850" width="13" style="1" customWidth="1"/>
    <col min="14851" max="14851" width="13.7109375" style="1" customWidth="1"/>
    <col min="14852" max="14852" width="12.42578125" style="1" customWidth="1"/>
    <col min="14853" max="14853" width="14.28515625" style="1" customWidth="1"/>
    <col min="14854" max="14854" width="12.5703125" style="1" customWidth="1"/>
    <col min="14855" max="14855" width="12" style="1" customWidth="1"/>
    <col min="14856" max="14856" width="12.7109375" style="1" customWidth="1"/>
    <col min="14857" max="14858" width="14.42578125" style="1" customWidth="1"/>
    <col min="14859" max="14859" width="14.140625" style="1" customWidth="1"/>
    <col min="14860" max="14860" width="16.42578125" style="1" customWidth="1"/>
    <col min="14861" max="14861" width="22.140625" style="1" customWidth="1"/>
    <col min="14862" max="14862" width="12.85546875" style="1" customWidth="1"/>
    <col min="14863" max="14863" width="15.28515625" style="1" customWidth="1"/>
    <col min="14864" max="14864" width="15.140625" style="1" customWidth="1"/>
    <col min="14865" max="14865" width="14.42578125" style="1" customWidth="1"/>
    <col min="14866" max="15101" width="9.140625" style="1"/>
    <col min="15102" max="15102" width="6.28515625" style="1" customWidth="1"/>
    <col min="15103" max="15103" width="26" style="1" customWidth="1"/>
    <col min="15104" max="15104" width="5.7109375" style="1" customWidth="1"/>
    <col min="15105" max="15105" width="11.5703125" style="1" customWidth="1"/>
    <col min="15106" max="15106" width="13" style="1" customWidth="1"/>
    <col min="15107" max="15107" width="13.7109375" style="1" customWidth="1"/>
    <col min="15108" max="15108" width="12.42578125" style="1" customWidth="1"/>
    <col min="15109" max="15109" width="14.28515625" style="1" customWidth="1"/>
    <col min="15110" max="15110" width="12.5703125" style="1" customWidth="1"/>
    <col min="15111" max="15111" width="12" style="1" customWidth="1"/>
    <col min="15112" max="15112" width="12.7109375" style="1" customWidth="1"/>
    <col min="15113" max="15114" width="14.42578125" style="1" customWidth="1"/>
    <col min="15115" max="15115" width="14.140625" style="1" customWidth="1"/>
    <col min="15116" max="15116" width="16.42578125" style="1" customWidth="1"/>
    <col min="15117" max="15117" width="22.140625" style="1" customWidth="1"/>
    <col min="15118" max="15118" width="12.85546875" style="1" customWidth="1"/>
    <col min="15119" max="15119" width="15.28515625" style="1" customWidth="1"/>
    <col min="15120" max="15120" width="15.140625" style="1" customWidth="1"/>
    <col min="15121" max="15121" width="14.42578125" style="1" customWidth="1"/>
    <col min="15122" max="15357" width="9.140625" style="1"/>
    <col min="15358" max="15358" width="6.28515625" style="1" customWidth="1"/>
    <col min="15359" max="15359" width="26" style="1" customWidth="1"/>
    <col min="15360" max="15360" width="5.7109375" style="1" customWidth="1"/>
    <col min="15361" max="15361" width="11.5703125" style="1" customWidth="1"/>
    <col min="15362" max="15362" width="13" style="1" customWidth="1"/>
    <col min="15363" max="15363" width="13.7109375" style="1" customWidth="1"/>
    <col min="15364" max="15364" width="12.42578125" style="1" customWidth="1"/>
    <col min="15365" max="15365" width="14.28515625" style="1" customWidth="1"/>
    <col min="15366" max="15366" width="12.5703125" style="1" customWidth="1"/>
    <col min="15367" max="15367" width="12" style="1" customWidth="1"/>
    <col min="15368" max="15368" width="12.7109375" style="1" customWidth="1"/>
    <col min="15369" max="15370" width="14.42578125" style="1" customWidth="1"/>
    <col min="15371" max="15371" width="14.140625" style="1" customWidth="1"/>
    <col min="15372" max="15372" width="16.42578125" style="1" customWidth="1"/>
    <col min="15373" max="15373" width="22.140625" style="1" customWidth="1"/>
    <col min="15374" max="15374" width="12.85546875" style="1" customWidth="1"/>
    <col min="15375" max="15375" width="15.28515625" style="1" customWidth="1"/>
    <col min="15376" max="15376" width="15.140625" style="1" customWidth="1"/>
    <col min="15377" max="15377" width="14.42578125" style="1" customWidth="1"/>
    <col min="15378" max="15613" width="9.140625" style="1"/>
    <col min="15614" max="15614" width="6.28515625" style="1" customWidth="1"/>
    <col min="15615" max="15615" width="26" style="1" customWidth="1"/>
    <col min="15616" max="15616" width="5.7109375" style="1" customWidth="1"/>
    <col min="15617" max="15617" width="11.5703125" style="1" customWidth="1"/>
    <col min="15618" max="15618" width="13" style="1" customWidth="1"/>
    <col min="15619" max="15619" width="13.7109375" style="1" customWidth="1"/>
    <col min="15620" max="15620" width="12.42578125" style="1" customWidth="1"/>
    <col min="15621" max="15621" width="14.28515625" style="1" customWidth="1"/>
    <col min="15622" max="15622" width="12.5703125" style="1" customWidth="1"/>
    <col min="15623" max="15623" width="12" style="1" customWidth="1"/>
    <col min="15624" max="15624" width="12.7109375" style="1" customWidth="1"/>
    <col min="15625" max="15626" width="14.42578125" style="1" customWidth="1"/>
    <col min="15627" max="15627" width="14.140625" style="1" customWidth="1"/>
    <col min="15628" max="15628" width="16.42578125" style="1" customWidth="1"/>
    <col min="15629" max="15629" width="22.140625" style="1" customWidth="1"/>
    <col min="15630" max="15630" width="12.85546875" style="1" customWidth="1"/>
    <col min="15631" max="15631" width="15.28515625" style="1" customWidth="1"/>
    <col min="15632" max="15632" width="15.140625" style="1" customWidth="1"/>
    <col min="15633" max="15633" width="14.42578125" style="1" customWidth="1"/>
    <col min="15634" max="15869" width="9.140625" style="1"/>
    <col min="15870" max="15870" width="6.28515625" style="1" customWidth="1"/>
    <col min="15871" max="15871" width="26" style="1" customWidth="1"/>
    <col min="15872" max="15872" width="5.7109375" style="1" customWidth="1"/>
    <col min="15873" max="15873" width="11.5703125" style="1" customWidth="1"/>
    <col min="15874" max="15874" width="13" style="1" customWidth="1"/>
    <col min="15875" max="15875" width="13.7109375" style="1" customWidth="1"/>
    <col min="15876" max="15876" width="12.42578125" style="1" customWidth="1"/>
    <col min="15877" max="15877" width="14.28515625" style="1" customWidth="1"/>
    <col min="15878" max="15878" width="12.5703125" style="1" customWidth="1"/>
    <col min="15879" max="15879" width="12" style="1" customWidth="1"/>
    <col min="15880" max="15880" width="12.7109375" style="1" customWidth="1"/>
    <col min="15881" max="15882" width="14.42578125" style="1" customWidth="1"/>
    <col min="15883" max="15883" width="14.140625" style="1" customWidth="1"/>
    <col min="15884" max="15884" width="16.42578125" style="1" customWidth="1"/>
    <col min="15885" max="15885" width="22.140625" style="1" customWidth="1"/>
    <col min="15886" max="15886" width="12.85546875" style="1" customWidth="1"/>
    <col min="15887" max="15887" width="15.28515625" style="1" customWidth="1"/>
    <col min="15888" max="15888" width="15.140625" style="1" customWidth="1"/>
    <col min="15889" max="15889" width="14.42578125" style="1" customWidth="1"/>
    <col min="15890" max="16125" width="9.140625" style="1"/>
    <col min="16126" max="16126" width="6.28515625" style="1" customWidth="1"/>
    <col min="16127" max="16127" width="26" style="1" customWidth="1"/>
    <col min="16128" max="16128" width="5.7109375" style="1" customWidth="1"/>
    <col min="16129" max="16129" width="11.5703125" style="1" customWidth="1"/>
    <col min="16130" max="16130" width="13" style="1" customWidth="1"/>
    <col min="16131" max="16131" width="13.7109375" style="1" customWidth="1"/>
    <col min="16132" max="16132" width="12.42578125" style="1" customWidth="1"/>
    <col min="16133" max="16133" width="14.28515625" style="1" customWidth="1"/>
    <col min="16134" max="16134" width="12.5703125" style="1" customWidth="1"/>
    <col min="16135" max="16135" width="12" style="1" customWidth="1"/>
    <col min="16136" max="16136" width="12.7109375" style="1" customWidth="1"/>
    <col min="16137" max="16138" width="14.42578125" style="1" customWidth="1"/>
    <col min="16139" max="16139" width="14.140625" style="1" customWidth="1"/>
    <col min="16140" max="16140" width="16.42578125" style="1" customWidth="1"/>
    <col min="16141" max="16141" width="22.140625" style="1" customWidth="1"/>
    <col min="16142" max="16142" width="12.85546875" style="1" customWidth="1"/>
    <col min="16143" max="16143" width="15.28515625" style="1" customWidth="1"/>
    <col min="16144" max="16144" width="15.140625" style="1" customWidth="1"/>
    <col min="16145" max="16145" width="14.42578125" style="1" customWidth="1"/>
    <col min="16146" max="16384" width="9.140625" style="1"/>
  </cols>
  <sheetData>
    <row r="1" spans="1:14" ht="59.45" customHeight="1" x14ac:dyDescent="0.2">
      <c r="B1" s="12"/>
      <c r="C1" s="13"/>
      <c r="D1" s="3"/>
      <c r="G1" s="238" t="s">
        <v>19</v>
      </c>
      <c r="H1" s="239"/>
      <c r="I1" s="239"/>
      <c r="J1" s="239"/>
    </row>
    <row r="2" spans="1:14" x14ac:dyDescent="0.2">
      <c r="A2" s="240" t="s">
        <v>17</v>
      </c>
      <c r="B2" s="240"/>
      <c r="C2" s="240"/>
      <c r="D2" s="240"/>
      <c r="E2" s="240"/>
      <c r="F2" s="240"/>
      <c r="G2" s="240"/>
      <c r="H2" s="240"/>
      <c r="I2" s="100"/>
    </row>
    <row r="3" spans="1:14" ht="25.5" x14ac:dyDescent="0.2">
      <c r="B3" s="9" t="s">
        <v>0</v>
      </c>
      <c r="C3" s="241" t="s">
        <v>1</v>
      </c>
      <c r="D3" s="242"/>
      <c r="E3" s="242"/>
      <c r="F3" s="242"/>
    </row>
    <row r="4" spans="1:14" x14ac:dyDescent="0.2">
      <c r="B4" s="10" t="s">
        <v>2</v>
      </c>
      <c r="C4" s="241" t="s">
        <v>1</v>
      </c>
      <c r="D4" s="242"/>
      <c r="E4" s="242"/>
      <c r="F4" s="242"/>
    </row>
    <row r="5" spans="1:14" x14ac:dyDescent="0.2">
      <c r="B5" s="10" t="s">
        <v>3</v>
      </c>
      <c r="C5" s="243" t="s">
        <v>11</v>
      </c>
      <c r="D5" s="244"/>
      <c r="E5" s="244"/>
      <c r="F5" s="244"/>
    </row>
    <row r="6" spans="1:14" ht="42.75" customHeight="1" x14ac:dyDescent="0.2">
      <c r="B6" s="254" t="s">
        <v>4</v>
      </c>
      <c r="C6" s="256" t="s">
        <v>21</v>
      </c>
      <c r="D6" s="257"/>
      <c r="E6" s="257"/>
      <c r="F6" s="257"/>
    </row>
    <row r="7" spans="1:14" ht="27.75" customHeight="1" x14ac:dyDescent="0.2">
      <c r="B7" s="255"/>
      <c r="C7" s="256" t="s">
        <v>12</v>
      </c>
      <c r="D7" s="257"/>
      <c r="E7" s="257"/>
      <c r="F7" s="257"/>
    </row>
    <row r="8" spans="1:14" ht="40.5" customHeight="1" x14ac:dyDescent="0.2">
      <c r="B8" s="10" t="s">
        <v>5</v>
      </c>
      <c r="C8" s="259" t="s">
        <v>20</v>
      </c>
      <c r="D8" s="260"/>
      <c r="E8" s="260"/>
      <c r="F8" s="261"/>
    </row>
    <row r="9" spans="1:14" x14ac:dyDescent="0.2">
      <c r="B9" s="10" t="s">
        <v>6</v>
      </c>
      <c r="C9" s="243" t="s">
        <v>14</v>
      </c>
      <c r="D9" s="242"/>
      <c r="E9" s="242"/>
      <c r="F9" s="242"/>
    </row>
    <row r="10" spans="1:14" x14ac:dyDescent="0.2">
      <c r="B10" s="10" t="s">
        <v>13</v>
      </c>
      <c r="C10" s="262"/>
      <c r="D10" s="193"/>
      <c r="E10" s="193"/>
      <c r="F10" s="193"/>
    </row>
    <row r="11" spans="1:14" ht="25.5" x14ac:dyDescent="0.2">
      <c r="B11" s="9" t="s">
        <v>7</v>
      </c>
      <c r="C11" s="241" t="s">
        <v>16</v>
      </c>
      <c r="D11" s="242"/>
      <c r="E11" s="242"/>
      <c r="F11" s="242"/>
    </row>
    <row r="12" spans="1:14" ht="38.25" x14ac:dyDescent="0.2">
      <c r="B12" s="9" t="s">
        <v>9</v>
      </c>
      <c r="C12" s="263" t="s">
        <v>10</v>
      </c>
      <c r="D12" s="263"/>
      <c r="E12" s="263"/>
      <c r="F12" s="263"/>
      <c r="G12" s="7"/>
    </row>
    <row r="13" spans="1:14" x14ac:dyDescent="0.2">
      <c r="A13" s="258"/>
      <c r="B13" s="258"/>
      <c r="C13" s="258"/>
      <c r="D13" s="258"/>
    </row>
    <row r="14" spans="1:14" ht="13.5" thickBot="1" x14ac:dyDescent="0.25"/>
    <row r="15" spans="1:14" ht="15" x14ac:dyDescent="0.25">
      <c r="A15" s="191" t="s">
        <v>22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2"/>
      <c r="L15" s="155" t="s">
        <v>23</v>
      </c>
      <c r="M15" s="156"/>
      <c r="N15" s="15"/>
    </row>
    <row r="16" spans="1:14" ht="26.25" x14ac:dyDescent="0.25">
      <c r="A16" s="16" t="s">
        <v>24</v>
      </c>
      <c r="B16" s="16" t="s">
        <v>25</v>
      </c>
      <c r="C16" s="17" t="s">
        <v>26</v>
      </c>
      <c r="D16" s="16" t="s">
        <v>28</v>
      </c>
      <c r="E16" s="18" t="s">
        <v>29</v>
      </c>
      <c r="F16" s="19" t="s">
        <v>30</v>
      </c>
      <c r="G16" s="18" t="s">
        <v>31</v>
      </c>
      <c r="H16" s="20" t="s">
        <v>30</v>
      </c>
      <c r="I16" s="18" t="s">
        <v>32</v>
      </c>
      <c r="J16" s="16" t="s">
        <v>33</v>
      </c>
      <c r="K16" s="130" t="s">
        <v>27</v>
      </c>
      <c r="L16" s="133" t="s">
        <v>34</v>
      </c>
      <c r="M16" s="134" t="s">
        <v>35</v>
      </c>
      <c r="N16" s="94"/>
    </row>
    <row r="17" spans="1:14" ht="15" x14ac:dyDescent="0.25">
      <c r="A17" s="21">
        <v>1</v>
      </c>
      <c r="B17" s="118" t="s">
        <v>36</v>
      </c>
      <c r="C17" s="111">
        <v>570400730000</v>
      </c>
      <c r="D17" s="99" t="s">
        <v>38</v>
      </c>
      <c r="E17" s="104">
        <v>11</v>
      </c>
      <c r="F17" s="113" t="s">
        <v>39</v>
      </c>
      <c r="G17" s="106">
        <v>0</v>
      </c>
      <c r="H17" s="22" t="s">
        <v>40</v>
      </c>
      <c r="I17" s="23">
        <f>E17+G17</f>
        <v>11</v>
      </c>
      <c r="J17" s="99" t="s">
        <v>41</v>
      </c>
      <c r="K17" s="131" t="s">
        <v>37</v>
      </c>
      <c r="L17" s="135"/>
      <c r="M17" s="148">
        <f>L17*I17</f>
        <v>0</v>
      </c>
      <c r="N17" s="94"/>
    </row>
    <row r="18" spans="1:14" ht="26.25" x14ac:dyDescent="0.25">
      <c r="A18" s="21">
        <v>2</v>
      </c>
      <c r="B18" s="118" t="s">
        <v>42</v>
      </c>
      <c r="C18" s="103"/>
      <c r="D18" s="99" t="s">
        <v>38</v>
      </c>
      <c r="E18" s="104">
        <v>0</v>
      </c>
      <c r="F18" s="113" t="s">
        <v>40</v>
      </c>
      <c r="G18" s="106">
        <v>2.5</v>
      </c>
      <c r="H18" s="124" t="s">
        <v>44</v>
      </c>
      <c r="I18" s="23">
        <f>E18+G18</f>
        <v>2.5</v>
      </c>
      <c r="J18" s="99" t="s">
        <v>45</v>
      </c>
      <c r="K18" s="138" t="s">
        <v>43</v>
      </c>
      <c r="L18" s="135"/>
      <c r="M18" s="148">
        <f t="shared" ref="M18:M26" si="0">L18*I18</f>
        <v>0</v>
      </c>
      <c r="N18" s="94"/>
    </row>
    <row r="19" spans="1:14" ht="15" x14ac:dyDescent="0.25">
      <c r="A19" s="24">
        <v>3</v>
      </c>
      <c r="B19" s="102" t="s">
        <v>46</v>
      </c>
      <c r="C19" s="103" t="s">
        <v>47</v>
      </c>
      <c r="D19" s="99" t="s">
        <v>38</v>
      </c>
      <c r="E19" s="104">
        <v>0</v>
      </c>
      <c r="F19" s="113" t="s">
        <v>40</v>
      </c>
      <c r="G19" s="106">
        <v>2.7</v>
      </c>
      <c r="H19" s="124" t="s">
        <v>44</v>
      </c>
      <c r="I19" s="23">
        <f>E19+G19</f>
        <v>2.7</v>
      </c>
      <c r="J19" s="103" t="s">
        <v>49</v>
      </c>
      <c r="K19" s="131" t="s">
        <v>48</v>
      </c>
      <c r="L19" s="135"/>
      <c r="M19" s="148">
        <f t="shared" si="0"/>
        <v>0</v>
      </c>
      <c r="N19" s="94"/>
    </row>
    <row r="20" spans="1:14" ht="15" x14ac:dyDescent="0.25">
      <c r="A20" s="248">
        <v>4</v>
      </c>
      <c r="B20" s="251" t="s">
        <v>36</v>
      </c>
      <c r="C20" s="195">
        <v>57040073000</v>
      </c>
      <c r="D20" s="193" t="s">
        <v>38</v>
      </c>
      <c r="E20" s="152">
        <v>0</v>
      </c>
      <c r="F20" s="252" t="s">
        <v>40</v>
      </c>
      <c r="G20" s="232">
        <v>11.5</v>
      </c>
      <c r="H20" s="124" t="s">
        <v>250</v>
      </c>
      <c r="I20" s="203">
        <f>E20+G20</f>
        <v>11.5</v>
      </c>
      <c r="J20" s="185" t="s">
        <v>51</v>
      </c>
      <c r="K20" s="199" t="s">
        <v>50</v>
      </c>
      <c r="L20" s="231"/>
      <c r="M20" s="221">
        <f t="shared" si="0"/>
        <v>0</v>
      </c>
      <c r="N20" s="94"/>
    </row>
    <row r="21" spans="1:14" ht="15" x14ac:dyDescent="0.25">
      <c r="A21" s="249"/>
      <c r="B21" s="251"/>
      <c r="C21" s="195"/>
      <c r="D21" s="193"/>
      <c r="E21" s="152"/>
      <c r="F21" s="252"/>
      <c r="G21" s="232"/>
      <c r="H21" s="124" t="s">
        <v>52</v>
      </c>
      <c r="I21" s="204"/>
      <c r="J21" s="186"/>
      <c r="K21" s="199"/>
      <c r="L21" s="231"/>
      <c r="M21" s="221">
        <f t="shared" si="0"/>
        <v>0</v>
      </c>
      <c r="N21" s="94"/>
    </row>
    <row r="22" spans="1:14" ht="15" x14ac:dyDescent="0.25">
      <c r="A22" s="249"/>
      <c r="B22" s="251"/>
      <c r="C22" s="195"/>
      <c r="D22" s="193"/>
      <c r="E22" s="152"/>
      <c r="F22" s="252"/>
      <c r="G22" s="232"/>
      <c r="H22" s="124" t="s">
        <v>53</v>
      </c>
      <c r="I22" s="204"/>
      <c r="J22" s="186"/>
      <c r="K22" s="199"/>
      <c r="L22" s="231"/>
      <c r="M22" s="221">
        <f t="shared" si="0"/>
        <v>0</v>
      </c>
      <c r="N22" s="94"/>
    </row>
    <row r="23" spans="1:14" ht="15" x14ac:dyDescent="0.25">
      <c r="A23" s="250"/>
      <c r="B23" s="251"/>
      <c r="C23" s="195"/>
      <c r="D23" s="193"/>
      <c r="E23" s="152"/>
      <c r="F23" s="252"/>
      <c r="G23" s="232"/>
      <c r="H23" s="114" t="s">
        <v>54</v>
      </c>
      <c r="I23" s="205"/>
      <c r="J23" s="187"/>
      <c r="K23" s="199"/>
      <c r="L23" s="231"/>
      <c r="M23" s="221">
        <f t="shared" si="0"/>
        <v>0</v>
      </c>
      <c r="N23" s="94"/>
    </row>
    <row r="24" spans="1:14" ht="15" x14ac:dyDescent="0.25">
      <c r="A24" s="21">
        <v>5</v>
      </c>
      <c r="B24" s="102" t="s">
        <v>46</v>
      </c>
      <c r="C24" s="103">
        <v>57040073000</v>
      </c>
      <c r="D24" s="24" t="s">
        <v>38</v>
      </c>
      <c r="E24" s="104">
        <v>0</v>
      </c>
      <c r="F24" s="113" t="s">
        <v>40</v>
      </c>
      <c r="G24" s="106">
        <v>0.622</v>
      </c>
      <c r="H24" s="114" t="s">
        <v>55</v>
      </c>
      <c r="I24" s="23">
        <f>E24+G24</f>
        <v>0.622</v>
      </c>
      <c r="J24" s="103" t="s">
        <v>56</v>
      </c>
      <c r="K24" s="138" t="s">
        <v>50</v>
      </c>
      <c r="L24" s="135"/>
      <c r="M24" s="148">
        <f t="shared" si="0"/>
        <v>0</v>
      </c>
      <c r="N24" s="94"/>
    </row>
    <row r="25" spans="1:14" ht="15" x14ac:dyDescent="0.25">
      <c r="A25" s="21">
        <v>6</v>
      </c>
      <c r="B25" s="102" t="s">
        <v>57</v>
      </c>
      <c r="C25" s="24" t="s">
        <v>58</v>
      </c>
      <c r="D25" s="24" t="s">
        <v>38</v>
      </c>
      <c r="E25" s="104">
        <v>0</v>
      </c>
      <c r="F25" s="113" t="s">
        <v>40</v>
      </c>
      <c r="G25" s="106">
        <v>4</v>
      </c>
      <c r="H25" s="114" t="s">
        <v>59</v>
      </c>
      <c r="I25" s="23">
        <f>E25+G25</f>
        <v>4</v>
      </c>
      <c r="J25" s="103" t="s">
        <v>51</v>
      </c>
      <c r="K25" s="138" t="s">
        <v>50</v>
      </c>
      <c r="L25" s="147"/>
      <c r="M25" s="148">
        <f t="shared" si="0"/>
        <v>0</v>
      </c>
      <c r="N25" s="94"/>
    </row>
    <row r="26" spans="1:14" ht="15" x14ac:dyDescent="0.25">
      <c r="A26" s="21">
        <v>7</v>
      </c>
      <c r="B26" s="25" t="s">
        <v>60</v>
      </c>
      <c r="C26" s="26" t="s">
        <v>47</v>
      </c>
      <c r="D26" s="21" t="s">
        <v>38</v>
      </c>
      <c r="E26" s="104">
        <v>0.18</v>
      </c>
      <c r="F26" s="113">
        <v>45292</v>
      </c>
      <c r="G26" s="106">
        <v>0</v>
      </c>
      <c r="H26" s="22" t="s">
        <v>40</v>
      </c>
      <c r="I26" s="23">
        <f>E26+G26</f>
        <v>0.18</v>
      </c>
      <c r="J26" s="99" t="s">
        <v>253</v>
      </c>
      <c r="K26" s="149" t="s">
        <v>61</v>
      </c>
      <c r="L26" s="135"/>
      <c r="M26" s="148">
        <f t="shared" si="0"/>
        <v>0</v>
      </c>
      <c r="N26" s="94"/>
    </row>
    <row r="27" spans="1:14" ht="65.25" thickBot="1" x14ac:dyDescent="0.3">
      <c r="A27" s="27" t="s">
        <v>62</v>
      </c>
      <c r="B27" s="28"/>
      <c r="C27" s="29"/>
      <c r="D27" s="29"/>
      <c r="E27" s="30">
        <f>SUM(E17:E26)</f>
        <v>11.18</v>
      </c>
      <c r="F27" s="31"/>
      <c r="G27" s="66">
        <f>SUM(G17:G26)</f>
        <v>21.321999999999999</v>
      </c>
      <c r="H27" s="67"/>
      <c r="I27" s="68">
        <f>SUM(I17:I26)</f>
        <v>32.502000000000002</v>
      </c>
      <c r="J27" s="99"/>
      <c r="K27" s="139"/>
      <c r="L27" s="136"/>
      <c r="M27" s="137"/>
      <c r="N27" s="94"/>
    </row>
    <row r="28" spans="1:14" ht="15" x14ac:dyDescent="0.25">
      <c r="A28" s="34"/>
      <c r="B28" s="35"/>
      <c r="C28" s="34"/>
      <c r="D28" s="34"/>
      <c r="E28" s="34"/>
      <c r="F28" s="36"/>
      <c r="G28" s="37"/>
      <c r="H28" s="36"/>
      <c r="I28" s="38"/>
      <c r="J28" s="36"/>
      <c r="K28" s="34"/>
      <c r="L28" s="34"/>
      <c r="M28" s="98"/>
      <c r="N28" s="14"/>
    </row>
    <row r="29" spans="1:14" ht="15.75" thickBot="1" x14ac:dyDescent="0.3">
      <c r="A29" s="34"/>
      <c r="B29" s="35"/>
      <c r="C29" s="34"/>
      <c r="D29" s="34"/>
      <c r="E29" s="34"/>
      <c r="F29" s="36"/>
      <c r="G29" s="37"/>
      <c r="H29" s="36"/>
      <c r="I29" s="38"/>
      <c r="J29" s="36"/>
      <c r="K29" s="34"/>
      <c r="L29" s="34"/>
      <c r="M29" s="98"/>
      <c r="N29" s="14"/>
    </row>
    <row r="30" spans="1:14" ht="15" x14ac:dyDescent="0.25">
      <c r="A30" s="190" t="s">
        <v>63</v>
      </c>
      <c r="B30" s="190"/>
      <c r="C30" s="190"/>
      <c r="D30" s="190"/>
      <c r="E30" s="190"/>
      <c r="F30" s="190"/>
      <c r="G30" s="190"/>
      <c r="H30" s="190"/>
      <c r="I30" s="190"/>
      <c r="J30" s="190"/>
      <c r="K30" s="191"/>
      <c r="L30" s="155" t="s">
        <v>23</v>
      </c>
      <c r="M30" s="156"/>
      <c r="N30" s="15"/>
    </row>
    <row r="31" spans="1:14" ht="26.25" x14ac:dyDescent="0.25">
      <c r="A31" s="16" t="s">
        <v>24</v>
      </c>
      <c r="B31" s="16" t="s">
        <v>25</v>
      </c>
      <c r="C31" s="17" t="s">
        <v>26</v>
      </c>
      <c r="D31" s="16" t="s">
        <v>28</v>
      </c>
      <c r="E31" s="18" t="s">
        <v>29</v>
      </c>
      <c r="F31" s="19" t="s">
        <v>30</v>
      </c>
      <c r="G31" s="18" t="s">
        <v>31</v>
      </c>
      <c r="H31" s="20" t="s">
        <v>30</v>
      </c>
      <c r="I31" s="18" t="s">
        <v>32</v>
      </c>
      <c r="J31" s="16" t="s">
        <v>33</v>
      </c>
      <c r="K31" s="130" t="s">
        <v>27</v>
      </c>
      <c r="L31" s="133" t="s">
        <v>34</v>
      </c>
      <c r="M31" s="134" t="s">
        <v>35</v>
      </c>
      <c r="N31" s="94"/>
    </row>
    <row r="32" spans="1:14" ht="26.25" x14ac:dyDescent="0.25">
      <c r="A32" s="99">
        <v>1</v>
      </c>
      <c r="B32" s="39" t="s">
        <v>60</v>
      </c>
      <c r="C32" s="109" t="s">
        <v>47</v>
      </c>
      <c r="D32" s="99" t="s">
        <v>38</v>
      </c>
      <c r="E32" s="104">
        <v>0.18</v>
      </c>
      <c r="F32" s="113" t="s">
        <v>64</v>
      </c>
      <c r="G32" s="106">
        <v>0</v>
      </c>
      <c r="H32" s="22" t="s">
        <v>40</v>
      </c>
      <c r="I32" s="23">
        <f t="shared" ref="I32:I46" si="1">E32+G32</f>
        <v>0.18</v>
      </c>
      <c r="J32" s="109" t="s">
        <v>65</v>
      </c>
      <c r="K32" s="132" t="s">
        <v>61</v>
      </c>
      <c r="L32" s="135"/>
      <c r="M32" s="148">
        <f>L32*I32</f>
        <v>0</v>
      </c>
      <c r="N32" s="94"/>
    </row>
    <row r="33" spans="1:14" ht="15" x14ac:dyDescent="0.25">
      <c r="A33" s="99">
        <v>2</v>
      </c>
      <c r="B33" s="110" t="s">
        <v>46</v>
      </c>
      <c r="C33" s="109" t="s">
        <v>47</v>
      </c>
      <c r="D33" s="24" t="s">
        <v>38</v>
      </c>
      <c r="E33" s="104">
        <v>3.6</v>
      </c>
      <c r="F33" s="113">
        <v>45261</v>
      </c>
      <c r="G33" s="106">
        <v>0.2</v>
      </c>
      <c r="H33" s="124" t="s">
        <v>44</v>
      </c>
      <c r="I33" s="23">
        <f t="shared" si="1"/>
        <v>3.8000000000000003</v>
      </c>
      <c r="J33" s="109" t="s">
        <v>67</v>
      </c>
      <c r="K33" s="131" t="s">
        <v>48</v>
      </c>
      <c r="L33" s="135"/>
      <c r="M33" s="148">
        <f t="shared" ref="M33:M73" si="2">L33*I33</f>
        <v>0</v>
      </c>
      <c r="N33" s="94"/>
    </row>
    <row r="34" spans="1:14" ht="26.25" x14ac:dyDescent="0.25">
      <c r="A34" s="99">
        <v>3</v>
      </c>
      <c r="B34" s="110" t="s">
        <v>46</v>
      </c>
      <c r="C34" s="109" t="s">
        <v>47</v>
      </c>
      <c r="D34" s="24" t="s">
        <v>38</v>
      </c>
      <c r="E34" s="104">
        <v>1.3</v>
      </c>
      <c r="F34" s="113"/>
      <c r="G34" s="106">
        <v>0.2</v>
      </c>
      <c r="H34" s="124" t="s">
        <v>44</v>
      </c>
      <c r="I34" s="23">
        <f t="shared" si="1"/>
        <v>1.5</v>
      </c>
      <c r="J34" s="109" t="s">
        <v>68</v>
      </c>
      <c r="K34" s="131" t="s">
        <v>48</v>
      </c>
      <c r="L34" s="135"/>
      <c r="M34" s="148">
        <f t="shared" si="2"/>
        <v>0</v>
      </c>
      <c r="N34" s="94"/>
    </row>
    <row r="35" spans="1:14" ht="15" x14ac:dyDescent="0.25">
      <c r="A35" s="99">
        <v>4</v>
      </c>
      <c r="B35" s="110" t="s">
        <v>46</v>
      </c>
      <c r="C35" s="109" t="s">
        <v>47</v>
      </c>
      <c r="D35" s="24" t="s">
        <v>38</v>
      </c>
      <c r="E35" s="104">
        <v>2.4</v>
      </c>
      <c r="F35" s="113" t="s">
        <v>69</v>
      </c>
      <c r="G35" s="106">
        <v>0</v>
      </c>
      <c r="H35" s="106" t="s">
        <v>40</v>
      </c>
      <c r="I35" s="23">
        <f t="shared" si="1"/>
        <v>2.4</v>
      </c>
      <c r="J35" s="109" t="s">
        <v>70</v>
      </c>
      <c r="K35" s="131" t="s">
        <v>48</v>
      </c>
      <c r="L35" s="135"/>
      <c r="M35" s="148">
        <f t="shared" si="2"/>
        <v>0</v>
      </c>
      <c r="N35" s="94"/>
    </row>
    <row r="36" spans="1:14" ht="26.25" x14ac:dyDescent="0.25">
      <c r="A36" s="99">
        <v>5</v>
      </c>
      <c r="B36" s="110" t="s">
        <v>46</v>
      </c>
      <c r="C36" s="109" t="s">
        <v>47</v>
      </c>
      <c r="D36" s="24" t="s">
        <v>38</v>
      </c>
      <c r="E36" s="104">
        <v>0</v>
      </c>
      <c r="F36" s="113" t="s">
        <v>40</v>
      </c>
      <c r="G36" s="106">
        <v>0.91500000000000004</v>
      </c>
      <c r="H36" s="124" t="s">
        <v>44</v>
      </c>
      <c r="I36" s="23">
        <f t="shared" si="1"/>
        <v>0.91500000000000004</v>
      </c>
      <c r="J36" s="109" t="s">
        <v>71</v>
      </c>
      <c r="K36" s="131" t="s">
        <v>48</v>
      </c>
      <c r="L36" s="135"/>
      <c r="M36" s="148">
        <f t="shared" si="2"/>
        <v>0</v>
      </c>
      <c r="N36" s="94"/>
    </row>
    <row r="37" spans="1:14" ht="26.25" x14ac:dyDescent="0.25">
      <c r="A37" s="21">
        <v>6</v>
      </c>
      <c r="B37" s="41" t="s">
        <v>73</v>
      </c>
      <c r="C37" s="42" t="s">
        <v>74</v>
      </c>
      <c r="D37" s="21" t="s">
        <v>38</v>
      </c>
      <c r="E37" s="104">
        <v>0</v>
      </c>
      <c r="F37" s="113" t="s">
        <v>40</v>
      </c>
      <c r="G37" s="106">
        <v>1.2749999999999999</v>
      </c>
      <c r="H37" s="124" t="s">
        <v>75</v>
      </c>
      <c r="I37" s="23">
        <f t="shared" si="1"/>
        <v>1.2749999999999999</v>
      </c>
      <c r="J37" s="40" t="s">
        <v>76</v>
      </c>
      <c r="K37" s="131" t="s">
        <v>72</v>
      </c>
      <c r="L37" s="146"/>
      <c r="M37" s="148">
        <f t="shared" si="2"/>
        <v>0</v>
      </c>
      <c r="N37" s="94"/>
    </row>
    <row r="38" spans="1:14" ht="26.25" x14ac:dyDescent="0.25">
      <c r="A38" s="109">
        <v>7</v>
      </c>
      <c r="B38" s="108" t="s">
        <v>81</v>
      </c>
      <c r="C38" s="103" t="s">
        <v>82</v>
      </c>
      <c r="D38" s="43" t="s">
        <v>38</v>
      </c>
      <c r="E38" s="104">
        <v>0</v>
      </c>
      <c r="F38" s="113" t="s">
        <v>40</v>
      </c>
      <c r="G38" s="106">
        <f>580/1000</f>
        <v>0.57999999999999996</v>
      </c>
      <c r="H38" s="114" t="s">
        <v>69</v>
      </c>
      <c r="I38" s="23">
        <f t="shared" si="1"/>
        <v>0.57999999999999996</v>
      </c>
      <c r="J38" s="24" t="s">
        <v>76</v>
      </c>
      <c r="K38" s="138" t="s">
        <v>77</v>
      </c>
      <c r="L38" s="135"/>
      <c r="M38" s="148">
        <f t="shared" si="2"/>
        <v>0</v>
      </c>
      <c r="N38" s="94"/>
    </row>
    <row r="39" spans="1:14" ht="15" x14ac:dyDescent="0.25">
      <c r="A39" s="109">
        <v>8</v>
      </c>
      <c r="B39" s="110" t="s">
        <v>83</v>
      </c>
      <c r="C39" s="44" t="s">
        <v>84</v>
      </c>
      <c r="D39" s="99" t="s">
        <v>38</v>
      </c>
      <c r="E39" s="104">
        <v>7.6999999999999999E-2</v>
      </c>
      <c r="F39" s="113">
        <v>45273</v>
      </c>
      <c r="G39" s="106">
        <v>0</v>
      </c>
      <c r="H39" s="114" t="s">
        <v>40</v>
      </c>
      <c r="I39" s="23">
        <f t="shared" si="1"/>
        <v>7.6999999999999999E-2</v>
      </c>
      <c r="J39" s="24" t="s">
        <v>76</v>
      </c>
      <c r="K39" s="131" t="s">
        <v>77</v>
      </c>
      <c r="L39" s="135"/>
      <c r="M39" s="148">
        <f t="shared" si="2"/>
        <v>0</v>
      </c>
      <c r="N39" s="94"/>
    </row>
    <row r="40" spans="1:14" ht="15" x14ac:dyDescent="0.25">
      <c r="A40" s="109">
        <v>9</v>
      </c>
      <c r="B40" s="110" t="s">
        <v>85</v>
      </c>
      <c r="C40" s="45">
        <v>570400740000</v>
      </c>
      <c r="D40" s="99" t="s">
        <v>38</v>
      </c>
      <c r="E40" s="104">
        <v>0.15</v>
      </c>
      <c r="F40" s="113">
        <v>45273</v>
      </c>
      <c r="G40" s="106">
        <v>0</v>
      </c>
      <c r="H40" s="114" t="s">
        <v>40</v>
      </c>
      <c r="I40" s="23">
        <f t="shared" si="1"/>
        <v>0.15</v>
      </c>
      <c r="J40" s="24" t="s">
        <v>76</v>
      </c>
      <c r="K40" s="131" t="s">
        <v>77</v>
      </c>
      <c r="L40" s="135"/>
      <c r="M40" s="148">
        <f t="shared" si="2"/>
        <v>0</v>
      </c>
      <c r="N40" s="94"/>
    </row>
    <row r="41" spans="1:14" ht="15" x14ac:dyDescent="0.25">
      <c r="A41" s="109">
        <v>10</v>
      </c>
      <c r="B41" s="110" t="s">
        <v>83</v>
      </c>
      <c r="C41" s="44" t="s">
        <v>84</v>
      </c>
      <c r="D41" s="99" t="s">
        <v>38</v>
      </c>
      <c r="E41" s="104">
        <v>0</v>
      </c>
      <c r="F41" s="113" t="s">
        <v>40</v>
      </c>
      <c r="G41" s="106">
        <v>0.15</v>
      </c>
      <c r="H41" s="114" t="s">
        <v>86</v>
      </c>
      <c r="I41" s="23">
        <f t="shared" si="1"/>
        <v>0.15</v>
      </c>
      <c r="J41" s="24" t="s">
        <v>76</v>
      </c>
      <c r="K41" s="131" t="s">
        <v>77</v>
      </c>
      <c r="L41" s="135"/>
      <c r="M41" s="148">
        <f t="shared" si="2"/>
        <v>0</v>
      </c>
      <c r="N41" s="94"/>
    </row>
    <row r="42" spans="1:14" ht="26.25" x14ac:dyDescent="0.25">
      <c r="A42" s="109">
        <v>11</v>
      </c>
      <c r="B42" s="110" t="s">
        <v>87</v>
      </c>
      <c r="C42" s="46">
        <v>570900920000</v>
      </c>
      <c r="D42" s="99" t="s">
        <v>38</v>
      </c>
      <c r="E42" s="104">
        <v>0</v>
      </c>
      <c r="F42" s="113" t="s">
        <v>40</v>
      </c>
      <c r="G42" s="106">
        <f>1100/1000</f>
        <v>1.1000000000000001</v>
      </c>
      <c r="H42" s="114" t="s">
        <v>88</v>
      </c>
      <c r="I42" s="23">
        <f t="shared" si="1"/>
        <v>1.1000000000000001</v>
      </c>
      <c r="J42" s="24" t="s">
        <v>76</v>
      </c>
      <c r="K42" s="131" t="s">
        <v>77</v>
      </c>
      <c r="L42" s="135"/>
      <c r="M42" s="148">
        <f t="shared" si="2"/>
        <v>0</v>
      </c>
      <c r="N42" s="94"/>
    </row>
    <row r="43" spans="1:14" ht="15" x14ac:dyDescent="0.25">
      <c r="A43" s="109">
        <v>12</v>
      </c>
      <c r="B43" s="108" t="s">
        <v>89</v>
      </c>
      <c r="C43" s="47" t="s">
        <v>90</v>
      </c>
      <c r="D43" s="99" t="s">
        <v>38</v>
      </c>
      <c r="E43" s="104">
        <v>0</v>
      </c>
      <c r="F43" s="113" t="s">
        <v>40</v>
      </c>
      <c r="G43" s="106">
        <f>370/1000</f>
        <v>0.37</v>
      </c>
      <c r="H43" s="114" t="s">
        <v>88</v>
      </c>
      <c r="I43" s="23">
        <f t="shared" si="1"/>
        <v>0.37</v>
      </c>
      <c r="J43" s="24" t="s">
        <v>76</v>
      </c>
      <c r="K43" s="138" t="s">
        <v>77</v>
      </c>
      <c r="L43" s="135"/>
      <c r="M43" s="148">
        <f t="shared" si="2"/>
        <v>0</v>
      </c>
      <c r="N43" s="94"/>
    </row>
    <row r="44" spans="1:14" ht="15" x14ac:dyDescent="0.25">
      <c r="A44" s="109">
        <v>13</v>
      </c>
      <c r="B44" s="108" t="s">
        <v>91</v>
      </c>
      <c r="C44" s="47" t="s">
        <v>92</v>
      </c>
      <c r="D44" s="99" t="s">
        <v>38</v>
      </c>
      <c r="E44" s="104">
        <v>0</v>
      </c>
      <c r="F44" s="113" t="s">
        <v>40</v>
      </c>
      <c r="G44" s="106">
        <f>990/1000</f>
        <v>0.99</v>
      </c>
      <c r="H44" s="114" t="s">
        <v>88</v>
      </c>
      <c r="I44" s="23">
        <f t="shared" si="1"/>
        <v>0.99</v>
      </c>
      <c r="J44" s="24" t="s">
        <v>76</v>
      </c>
      <c r="K44" s="138" t="s">
        <v>77</v>
      </c>
      <c r="L44" s="135"/>
      <c r="M44" s="148">
        <f t="shared" si="2"/>
        <v>0</v>
      </c>
      <c r="N44" s="94"/>
    </row>
    <row r="45" spans="1:14" ht="15" x14ac:dyDescent="0.25">
      <c r="A45" s="109">
        <v>14</v>
      </c>
      <c r="B45" s="108" t="s">
        <v>93</v>
      </c>
      <c r="C45" s="48">
        <v>570900200000</v>
      </c>
      <c r="D45" s="99" t="s">
        <v>38</v>
      </c>
      <c r="E45" s="104">
        <v>0</v>
      </c>
      <c r="F45" s="113" t="s">
        <v>40</v>
      </c>
      <c r="G45" s="106">
        <f>540/1000</f>
        <v>0.54</v>
      </c>
      <c r="H45" s="114" t="s">
        <v>88</v>
      </c>
      <c r="I45" s="23">
        <f t="shared" si="1"/>
        <v>0.54</v>
      </c>
      <c r="J45" s="24" t="s">
        <v>76</v>
      </c>
      <c r="K45" s="138" t="s">
        <v>77</v>
      </c>
      <c r="L45" s="135"/>
      <c r="M45" s="148">
        <f t="shared" si="2"/>
        <v>0</v>
      </c>
      <c r="N45" s="94"/>
    </row>
    <row r="46" spans="1:14" ht="26.25" x14ac:dyDescent="0.25">
      <c r="A46" s="109">
        <v>15</v>
      </c>
      <c r="B46" s="108" t="s">
        <v>94</v>
      </c>
      <c r="C46" s="48">
        <v>570901380000</v>
      </c>
      <c r="D46" s="99" t="s">
        <v>38</v>
      </c>
      <c r="E46" s="104">
        <v>0</v>
      </c>
      <c r="F46" s="113" t="s">
        <v>40</v>
      </c>
      <c r="G46" s="106">
        <f>1800/1000</f>
        <v>1.8</v>
      </c>
      <c r="H46" s="114" t="s">
        <v>88</v>
      </c>
      <c r="I46" s="23">
        <f t="shared" si="1"/>
        <v>1.8</v>
      </c>
      <c r="J46" s="24" t="s">
        <v>76</v>
      </c>
      <c r="K46" s="138" t="s">
        <v>77</v>
      </c>
      <c r="L46" s="135"/>
      <c r="M46" s="148">
        <f t="shared" si="2"/>
        <v>0</v>
      </c>
      <c r="N46" s="94"/>
    </row>
    <row r="47" spans="1:14" ht="15" x14ac:dyDescent="0.25">
      <c r="A47" s="188">
        <v>16</v>
      </c>
      <c r="B47" s="226" t="s">
        <v>95</v>
      </c>
      <c r="C47" s="264" t="s">
        <v>96</v>
      </c>
      <c r="D47" s="193" t="s">
        <v>38</v>
      </c>
      <c r="E47" s="104">
        <v>0.18</v>
      </c>
      <c r="F47" s="113" t="s">
        <v>97</v>
      </c>
      <c r="G47" s="106">
        <v>0</v>
      </c>
      <c r="H47" s="114" t="s">
        <v>40</v>
      </c>
      <c r="I47" s="245">
        <f>E47+E48+E49+G50+G51+G52+G53+G54+G55+G56+G57+G58</f>
        <v>2.1599999999999997</v>
      </c>
      <c r="J47" s="24" t="s">
        <v>76</v>
      </c>
      <c r="K47" s="199" t="s">
        <v>77</v>
      </c>
      <c r="L47" s="181"/>
      <c r="M47" s="174">
        <f>L47*I47</f>
        <v>0</v>
      </c>
      <c r="N47" s="94"/>
    </row>
    <row r="48" spans="1:14" ht="15" x14ac:dyDescent="0.25">
      <c r="A48" s="188"/>
      <c r="B48" s="226"/>
      <c r="C48" s="264"/>
      <c r="D48" s="193"/>
      <c r="E48" s="104">
        <v>0.18</v>
      </c>
      <c r="F48" s="113" t="s">
        <v>98</v>
      </c>
      <c r="G48" s="106">
        <v>0</v>
      </c>
      <c r="H48" s="114" t="s">
        <v>40</v>
      </c>
      <c r="I48" s="246"/>
      <c r="J48" s="24" t="s">
        <v>76</v>
      </c>
      <c r="K48" s="199"/>
      <c r="L48" s="182"/>
      <c r="M48" s="184"/>
      <c r="N48" s="94"/>
    </row>
    <row r="49" spans="1:14" ht="15" x14ac:dyDescent="0.25">
      <c r="A49" s="188"/>
      <c r="B49" s="226"/>
      <c r="C49" s="264"/>
      <c r="D49" s="193"/>
      <c r="E49" s="104">
        <v>0.18</v>
      </c>
      <c r="F49" s="113" t="s">
        <v>99</v>
      </c>
      <c r="G49" s="106">
        <v>0</v>
      </c>
      <c r="H49" s="114" t="s">
        <v>40</v>
      </c>
      <c r="I49" s="246"/>
      <c r="J49" s="24" t="s">
        <v>76</v>
      </c>
      <c r="K49" s="199"/>
      <c r="L49" s="182"/>
      <c r="M49" s="184"/>
      <c r="N49" s="94"/>
    </row>
    <row r="50" spans="1:14" ht="15" x14ac:dyDescent="0.25">
      <c r="A50" s="188"/>
      <c r="B50" s="226"/>
      <c r="C50" s="264"/>
      <c r="D50" s="193"/>
      <c r="E50" s="104">
        <v>0</v>
      </c>
      <c r="F50" s="113" t="s">
        <v>40</v>
      </c>
      <c r="G50" s="106">
        <v>0.18</v>
      </c>
      <c r="H50" s="114" t="s">
        <v>100</v>
      </c>
      <c r="I50" s="246"/>
      <c r="J50" s="24" t="s">
        <v>76</v>
      </c>
      <c r="K50" s="199"/>
      <c r="L50" s="182"/>
      <c r="M50" s="184"/>
      <c r="N50" s="94"/>
    </row>
    <row r="51" spans="1:14" ht="15" x14ac:dyDescent="0.25">
      <c r="A51" s="188"/>
      <c r="B51" s="226"/>
      <c r="C51" s="264"/>
      <c r="D51" s="193"/>
      <c r="E51" s="104">
        <v>0</v>
      </c>
      <c r="F51" s="113" t="s">
        <v>40</v>
      </c>
      <c r="G51" s="106">
        <v>0.18</v>
      </c>
      <c r="H51" s="114" t="s">
        <v>101</v>
      </c>
      <c r="I51" s="246"/>
      <c r="J51" s="24" t="s">
        <v>76</v>
      </c>
      <c r="K51" s="199"/>
      <c r="L51" s="182"/>
      <c r="M51" s="184"/>
      <c r="N51" s="94"/>
    </row>
    <row r="52" spans="1:14" ht="15" x14ac:dyDescent="0.25">
      <c r="A52" s="188"/>
      <c r="B52" s="226"/>
      <c r="C52" s="264"/>
      <c r="D52" s="193"/>
      <c r="E52" s="104">
        <v>0</v>
      </c>
      <c r="F52" s="113" t="s">
        <v>40</v>
      </c>
      <c r="G52" s="106">
        <v>0.18</v>
      </c>
      <c r="H52" s="114" t="s">
        <v>102</v>
      </c>
      <c r="I52" s="246"/>
      <c r="J52" s="24" t="s">
        <v>76</v>
      </c>
      <c r="K52" s="199"/>
      <c r="L52" s="182"/>
      <c r="M52" s="184"/>
      <c r="N52" s="94"/>
    </row>
    <row r="53" spans="1:14" ht="15" x14ac:dyDescent="0.25">
      <c r="A53" s="188"/>
      <c r="B53" s="226"/>
      <c r="C53" s="264"/>
      <c r="D53" s="193"/>
      <c r="E53" s="104">
        <v>0</v>
      </c>
      <c r="F53" s="113" t="s">
        <v>40</v>
      </c>
      <c r="G53" s="106">
        <v>0.18</v>
      </c>
      <c r="H53" s="114" t="s">
        <v>103</v>
      </c>
      <c r="I53" s="246"/>
      <c r="J53" s="24" t="s">
        <v>76</v>
      </c>
      <c r="K53" s="199"/>
      <c r="L53" s="182"/>
      <c r="M53" s="184"/>
      <c r="N53" s="94"/>
    </row>
    <row r="54" spans="1:14" ht="15" x14ac:dyDescent="0.25">
      <c r="A54" s="188"/>
      <c r="B54" s="226"/>
      <c r="C54" s="264"/>
      <c r="D54" s="193"/>
      <c r="E54" s="104">
        <v>0</v>
      </c>
      <c r="F54" s="113" t="s">
        <v>40</v>
      </c>
      <c r="G54" s="106">
        <v>0.18</v>
      </c>
      <c r="H54" s="114" t="s">
        <v>104</v>
      </c>
      <c r="I54" s="246"/>
      <c r="J54" s="24" t="s">
        <v>76</v>
      </c>
      <c r="K54" s="199"/>
      <c r="L54" s="182"/>
      <c r="M54" s="184"/>
      <c r="N54" s="94"/>
    </row>
    <row r="55" spans="1:14" ht="15" x14ac:dyDescent="0.25">
      <c r="A55" s="188"/>
      <c r="B55" s="226"/>
      <c r="C55" s="264"/>
      <c r="D55" s="193"/>
      <c r="E55" s="104">
        <v>0</v>
      </c>
      <c r="F55" s="113" t="s">
        <v>40</v>
      </c>
      <c r="G55" s="106">
        <v>0.18</v>
      </c>
      <c r="H55" s="114" t="s">
        <v>105</v>
      </c>
      <c r="I55" s="246"/>
      <c r="J55" s="24" t="s">
        <v>76</v>
      </c>
      <c r="K55" s="199"/>
      <c r="L55" s="182"/>
      <c r="M55" s="184"/>
      <c r="N55" s="94"/>
    </row>
    <row r="56" spans="1:14" ht="15" x14ac:dyDescent="0.25">
      <c r="A56" s="188"/>
      <c r="B56" s="226"/>
      <c r="C56" s="264"/>
      <c r="D56" s="193"/>
      <c r="E56" s="104">
        <v>0</v>
      </c>
      <c r="F56" s="113" t="s">
        <v>40</v>
      </c>
      <c r="G56" s="106">
        <v>0.18</v>
      </c>
      <c r="H56" s="114" t="s">
        <v>106</v>
      </c>
      <c r="I56" s="246"/>
      <c r="J56" s="24" t="s">
        <v>76</v>
      </c>
      <c r="K56" s="199"/>
      <c r="L56" s="182"/>
      <c r="M56" s="184"/>
      <c r="N56" s="94"/>
    </row>
    <row r="57" spans="1:14" ht="15" x14ac:dyDescent="0.25">
      <c r="A57" s="188"/>
      <c r="B57" s="226"/>
      <c r="C57" s="264"/>
      <c r="D57" s="193"/>
      <c r="E57" s="104">
        <v>0</v>
      </c>
      <c r="F57" s="113" t="s">
        <v>40</v>
      </c>
      <c r="G57" s="106">
        <v>0.18</v>
      </c>
      <c r="H57" s="114" t="s">
        <v>88</v>
      </c>
      <c r="I57" s="246"/>
      <c r="J57" s="24" t="s">
        <v>76</v>
      </c>
      <c r="K57" s="199"/>
      <c r="L57" s="182"/>
      <c r="M57" s="184"/>
      <c r="N57" s="94"/>
    </row>
    <row r="58" spans="1:14" ht="15" x14ac:dyDescent="0.25">
      <c r="A58" s="188"/>
      <c r="B58" s="226"/>
      <c r="C58" s="264"/>
      <c r="D58" s="193"/>
      <c r="E58" s="104">
        <v>0</v>
      </c>
      <c r="F58" s="113" t="s">
        <v>40</v>
      </c>
      <c r="G58" s="106">
        <v>0.18</v>
      </c>
      <c r="H58" s="114" t="s">
        <v>107</v>
      </c>
      <c r="I58" s="247"/>
      <c r="J58" s="24" t="s">
        <v>76</v>
      </c>
      <c r="K58" s="199"/>
      <c r="L58" s="183"/>
      <c r="M58" s="175"/>
      <c r="N58" s="94"/>
    </row>
    <row r="59" spans="1:14" ht="26.25" x14ac:dyDescent="0.25">
      <c r="A59" s="109">
        <v>17</v>
      </c>
      <c r="B59" s="110" t="s">
        <v>46</v>
      </c>
      <c r="C59" s="49" t="s">
        <v>108</v>
      </c>
      <c r="D59" s="99" t="s">
        <v>38</v>
      </c>
      <c r="E59" s="104">
        <v>2</v>
      </c>
      <c r="F59" s="113" t="s">
        <v>78</v>
      </c>
      <c r="G59" s="106">
        <v>0</v>
      </c>
      <c r="H59" s="114" t="s">
        <v>40</v>
      </c>
      <c r="I59" s="23">
        <f t="shared" ref="I59:I67" si="3">E59+G59</f>
        <v>2</v>
      </c>
      <c r="J59" s="50" t="s">
        <v>110</v>
      </c>
      <c r="K59" s="131" t="s">
        <v>109</v>
      </c>
      <c r="L59" s="135"/>
      <c r="M59" s="148">
        <f t="shared" si="2"/>
        <v>0</v>
      </c>
      <c r="N59" s="94"/>
    </row>
    <row r="60" spans="1:14" ht="15" x14ac:dyDescent="0.25">
      <c r="A60" s="188">
        <v>18</v>
      </c>
      <c r="B60" s="227" t="s">
        <v>46</v>
      </c>
      <c r="C60" s="200" t="s">
        <v>74</v>
      </c>
      <c r="D60" s="99" t="s">
        <v>38</v>
      </c>
      <c r="E60" s="104">
        <v>0.52600000000000002</v>
      </c>
      <c r="F60" s="113" t="s">
        <v>78</v>
      </c>
      <c r="G60" s="106">
        <v>0</v>
      </c>
      <c r="H60" s="114" t="s">
        <v>40</v>
      </c>
      <c r="I60" s="23">
        <f t="shared" si="3"/>
        <v>0.52600000000000002</v>
      </c>
      <c r="J60" s="109" t="s">
        <v>112</v>
      </c>
      <c r="K60" s="131" t="s">
        <v>111</v>
      </c>
      <c r="L60" s="135"/>
      <c r="M60" s="148">
        <f t="shared" si="2"/>
        <v>0</v>
      </c>
      <c r="N60" s="94"/>
    </row>
    <row r="61" spans="1:14" ht="15" x14ac:dyDescent="0.25">
      <c r="A61" s="188"/>
      <c r="B61" s="227"/>
      <c r="C61" s="200"/>
      <c r="D61" s="99" t="s">
        <v>38</v>
      </c>
      <c r="E61" s="104">
        <v>1.26</v>
      </c>
      <c r="F61" s="113" t="s">
        <v>78</v>
      </c>
      <c r="G61" s="106">
        <v>0</v>
      </c>
      <c r="H61" s="114" t="s">
        <v>40</v>
      </c>
      <c r="I61" s="23">
        <f t="shared" si="3"/>
        <v>1.26</v>
      </c>
      <c r="J61" s="109" t="s">
        <v>113</v>
      </c>
      <c r="K61" s="131" t="s">
        <v>111</v>
      </c>
      <c r="L61" s="135"/>
      <c r="M61" s="148">
        <f t="shared" si="2"/>
        <v>0</v>
      </c>
      <c r="N61" s="94"/>
    </row>
    <row r="62" spans="1:14" ht="15" x14ac:dyDescent="0.25">
      <c r="A62" s="188"/>
      <c r="B62" s="227"/>
      <c r="C62" s="200"/>
      <c r="D62" s="99" t="s">
        <v>38</v>
      </c>
      <c r="E62" s="104">
        <v>0</v>
      </c>
      <c r="F62" s="113" t="s">
        <v>40</v>
      </c>
      <c r="G62" s="106">
        <v>0.54</v>
      </c>
      <c r="H62" s="51" t="s">
        <v>79</v>
      </c>
      <c r="I62" s="23">
        <f t="shared" si="3"/>
        <v>0.54</v>
      </c>
      <c r="J62" s="109" t="s">
        <v>113</v>
      </c>
      <c r="K62" s="131" t="s">
        <v>111</v>
      </c>
      <c r="L62" s="135"/>
      <c r="M62" s="148">
        <f t="shared" si="2"/>
        <v>0</v>
      </c>
      <c r="N62" s="94"/>
    </row>
    <row r="63" spans="1:14" ht="15" x14ac:dyDescent="0.25">
      <c r="A63" s="188">
        <v>19</v>
      </c>
      <c r="B63" s="265" t="s">
        <v>46</v>
      </c>
      <c r="C63" s="206" t="s">
        <v>74</v>
      </c>
      <c r="D63" s="24" t="s">
        <v>38</v>
      </c>
      <c r="E63" s="104">
        <v>0</v>
      </c>
      <c r="F63" s="113" t="s">
        <v>40</v>
      </c>
      <c r="G63" s="106">
        <v>2.2999999999999998</v>
      </c>
      <c r="H63" s="51" t="s">
        <v>114</v>
      </c>
      <c r="I63" s="23">
        <f t="shared" si="3"/>
        <v>2.2999999999999998</v>
      </c>
      <c r="J63" s="109" t="s">
        <v>115</v>
      </c>
      <c r="K63" s="138" t="s">
        <v>111</v>
      </c>
      <c r="L63" s="135"/>
      <c r="M63" s="148">
        <f t="shared" si="2"/>
        <v>0</v>
      </c>
      <c r="N63" s="94"/>
    </row>
    <row r="64" spans="1:14" ht="15" x14ac:dyDescent="0.25">
      <c r="A64" s="188"/>
      <c r="B64" s="265"/>
      <c r="C64" s="206"/>
      <c r="D64" s="24" t="s">
        <v>38</v>
      </c>
      <c r="E64" s="104">
        <v>1.02</v>
      </c>
      <c r="F64" s="113" t="s">
        <v>78</v>
      </c>
      <c r="G64" s="106">
        <v>0</v>
      </c>
      <c r="H64" s="51" t="s">
        <v>40</v>
      </c>
      <c r="I64" s="115">
        <f t="shared" si="3"/>
        <v>1.02</v>
      </c>
      <c r="J64" s="109" t="s">
        <v>116</v>
      </c>
      <c r="K64" s="138" t="s">
        <v>111</v>
      </c>
      <c r="L64" s="135"/>
      <c r="M64" s="148">
        <f t="shared" si="2"/>
        <v>0</v>
      </c>
      <c r="N64" s="94"/>
    </row>
    <row r="65" spans="1:14" ht="15" x14ac:dyDescent="0.25">
      <c r="A65" s="188"/>
      <c r="B65" s="265"/>
      <c r="C65" s="206"/>
      <c r="D65" s="24" t="s">
        <v>38</v>
      </c>
      <c r="E65" s="104">
        <v>0</v>
      </c>
      <c r="F65" s="113" t="s">
        <v>40</v>
      </c>
      <c r="G65" s="106">
        <v>0.51</v>
      </c>
      <c r="H65" s="51" t="s">
        <v>114</v>
      </c>
      <c r="I65" s="115">
        <f t="shared" si="3"/>
        <v>0.51</v>
      </c>
      <c r="J65" s="103" t="s">
        <v>116</v>
      </c>
      <c r="K65" s="138" t="s">
        <v>111</v>
      </c>
      <c r="L65" s="135"/>
      <c r="M65" s="148">
        <f t="shared" si="2"/>
        <v>0</v>
      </c>
      <c r="N65" s="94"/>
    </row>
    <row r="66" spans="1:14" ht="15" x14ac:dyDescent="0.25">
      <c r="A66" s="109">
        <v>20</v>
      </c>
      <c r="B66" s="108" t="s">
        <v>46</v>
      </c>
      <c r="C66" s="52">
        <v>570400730000</v>
      </c>
      <c r="D66" s="24" t="s">
        <v>38</v>
      </c>
      <c r="E66" s="104">
        <v>0</v>
      </c>
      <c r="F66" s="113" t="s">
        <v>40</v>
      </c>
      <c r="G66" s="106">
        <v>0.72</v>
      </c>
      <c r="H66" s="114" t="s">
        <v>86</v>
      </c>
      <c r="I66" s="115">
        <f t="shared" si="3"/>
        <v>0.72</v>
      </c>
      <c r="J66" s="103" t="s">
        <v>118</v>
      </c>
      <c r="K66" s="138" t="s">
        <v>117</v>
      </c>
      <c r="L66" s="135"/>
      <c r="M66" s="148">
        <f t="shared" si="2"/>
        <v>0</v>
      </c>
      <c r="N66" s="94"/>
    </row>
    <row r="67" spans="1:14" ht="15" customHeight="1" x14ac:dyDescent="0.25">
      <c r="A67" s="188">
        <v>21</v>
      </c>
      <c r="B67" s="53" t="s">
        <v>119</v>
      </c>
      <c r="C67" s="188">
        <v>98047426</v>
      </c>
      <c r="D67" s="189" t="s">
        <v>38</v>
      </c>
      <c r="E67" s="152">
        <v>6.7</v>
      </c>
      <c r="F67" s="196" t="s">
        <v>121</v>
      </c>
      <c r="G67" s="232">
        <f>40-6.7</f>
        <v>33.299999999999997</v>
      </c>
      <c r="H67" s="233" t="s">
        <v>122</v>
      </c>
      <c r="I67" s="234">
        <f t="shared" si="3"/>
        <v>40</v>
      </c>
      <c r="J67" s="188" t="s">
        <v>251</v>
      </c>
      <c r="K67" s="165" t="s">
        <v>120</v>
      </c>
      <c r="L67" s="231"/>
      <c r="M67" s="221">
        <f t="shared" si="2"/>
        <v>0</v>
      </c>
      <c r="N67" s="94"/>
    </row>
    <row r="68" spans="1:14" ht="25.5" x14ac:dyDescent="0.25">
      <c r="A68" s="188"/>
      <c r="B68" s="117" t="s">
        <v>123</v>
      </c>
      <c r="C68" s="188"/>
      <c r="D68" s="189"/>
      <c r="E68" s="152"/>
      <c r="F68" s="196"/>
      <c r="G68" s="232"/>
      <c r="H68" s="233"/>
      <c r="I68" s="234"/>
      <c r="J68" s="188"/>
      <c r="K68" s="165"/>
      <c r="L68" s="231"/>
      <c r="M68" s="221">
        <f t="shared" si="2"/>
        <v>0</v>
      </c>
      <c r="N68" s="94"/>
    </row>
    <row r="69" spans="1:14" ht="25.5" x14ac:dyDescent="0.25">
      <c r="A69" s="188"/>
      <c r="B69" s="117" t="s">
        <v>124</v>
      </c>
      <c r="C69" s="188"/>
      <c r="D69" s="189"/>
      <c r="E69" s="152"/>
      <c r="F69" s="196"/>
      <c r="G69" s="232"/>
      <c r="H69" s="233"/>
      <c r="I69" s="234"/>
      <c r="J69" s="188"/>
      <c r="K69" s="165"/>
      <c r="L69" s="231"/>
      <c r="M69" s="221">
        <f t="shared" si="2"/>
        <v>0</v>
      </c>
      <c r="N69" s="94"/>
    </row>
    <row r="70" spans="1:14" ht="25.5" x14ac:dyDescent="0.25">
      <c r="A70" s="188"/>
      <c r="B70" s="117" t="s">
        <v>125</v>
      </c>
      <c r="C70" s="188"/>
      <c r="D70" s="189"/>
      <c r="E70" s="152"/>
      <c r="F70" s="196"/>
      <c r="G70" s="232"/>
      <c r="H70" s="233"/>
      <c r="I70" s="234"/>
      <c r="J70" s="188"/>
      <c r="K70" s="165"/>
      <c r="L70" s="231"/>
      <c r="M70" s="221">
        <f t="shared" si="2"/>
        <v>0</v>
      </c>
      <c r="N70" s="94"/>
    </row>
    <row r="71" spans="1:14" ht="26.25" x14ac:dyDescent="0.25">
      <c r="A71" s="188"/>
      <c r="B71" s="110" t="s">
        <v>126</v>
      </c>
      <c r="C71" s="188"/>
      <c r="D71" s="189"/>
      <c r="E71" s="152"/>
      <c r="F71" s="196"/>
      <c r="G71" s="232"/>
      <c r="H71" s="233"/>
      <c r="I71" s="234"/>
      <c r="J71" s="188"/>
      <c r="K71" s="165"/>
      <c r="L71" s="231"/>
      <c r="M71" s="221">
        <f t="shared" si="2"/>
        <v>0</v>
      </c>
      <c r="N71" s="94"/>
    </row>
    <row r="72" spans="1:14" ht="26.25" x14ac:dyDescent="0.25">
      <c r="A72" s="188"/>
      <c r="B72" s="110" t="s">
        <v>127</v>
      </c>
      <c r="C72" s="188"/>
      <c r="D72" s="189"/>
      <c r="E72" s="152"/>
      <c r="F72" s="196"/>
      <c r="G72" s="232"/>
      <c r="H72" s="233"/>
      <c r="I72" s="234"/>
      <c r="J72" s="188"/>
      <c r="K72" s="165"/>
      <c r="L72" s="231"/>
      <c r="M72" s="221">
        <f t="shared" si="2"/>
        <v>0</v>
      </c>
      <c r="N72" s="94"/>
    </row>
    <row r="73" spans="1:14" ht="25.5" x14ac:dyDescent="0.25">
      <c r="A73" s="188"/>
      <c r="B73" s="117" t="s">
        <v>128</v>
      </c>
      <c r="C73" s="188"/>
      <c r="D73" s="189"/>
      <c r="E73" s="152"/>
      <c r="F73" s="196"/>
      <c r="G73" s="232"/>
      <c r="H73" s="233"/>
      <c r="I73" s="234"/>
      <c r="J73" s="188"/>
      <c r="K73" s="165"/>
      <c r="L73" s="231"/>
      <c r="M73" s="221">
        <f t="shared" si="2"/>
        <v>0</v>
      </c>
      <c r="N73" s="94"/>
    </row>
    <row r="74" spans="1:14" ht="65.25" thickBot="1" x14ac:dyDescent="0.3">
      <c r="A74" s="88" t="s">
        <v>129</v>
      </c>
      <c r="B74" s="63"/>
      <c r="C74" s="122"/>
      <c r="D74" s="122"/>
      <c r="E74" s="64">
        <f>SUM(E32:E73)</f>
        <v>19.753</v>
      </c>
      <c r="F74" s="65"/>
      <c r="G74" s="66">
        <f>SUM(G32:G73)</f>
        <v>47.11</v>
      </c>
      <c r="H74" s="51"/>
      <c r="I74" s="68">
        <f>SUM(I32:I73)</f>
        <v>66.863</v>
      </c>
      <c r="J74" s="99"/>
      <c r="K74" s="139"/>
      <c r="L74" s="136"/>
      <c r="M74" s="137"/>
      <c r="N74" s="94"/>
    </row>
    <row r="75" spans="1:14" ht="15" x14ac:dyDescent="0.25">
      <c r="A75" s="54"/>
      <c r="B75" s="55"/>
      <c r="C75" s="54"/>
      <c r="D75" s="54"/>
      <c r="E75" s="54"/>
      <c r="F75" s="56"/>
      <c r="G75" s="57"/>
      <c r="H75" s="56"/>
      <c r="I75" s="58"/>
      <c r="J75" s="56"/>
      <c r="K75" s="34"/>
      <c r="L75" s="54"/>
      <c r="M75" s="98"/>
      <c r="N75" s="14"/>
    </row>
    <row r="76" spans="1:14" ht="15.75" thickBot="1" x14ac:dyDescent="0.3">
      <c r="A76" s="54"/>
      <c r="B76" s="55"/>
      <c r="C76" s="54"/>
      <c r="D76" s="54"/>
      <c r="E76" s="54"/>
      <c r="F76" s="56"/>
      <c r="G76" s="57"/>
      <c r="H76" s="56"/>
      <c r="I76" s="58"/>
      <c r="J76" s="56"/>
      <c r="K76" s="34"/>
      <c r="L76" s="54"/>
      <c r="M76" s="98"/>
      <c r="N76" s="14"/>
    </row>
    <row r="77" spans="1:14" ht="15" x14ac:dyDescent="0.25">
      <c r="A77" s="190" t="s">
        <v>130</v>
      </c>
      <c r="B77" s="190"/>
      <c r="C77" s="190"/>
      <c r="D77" s="190"/>
      <c r="E77" s="190"/>
      <c r="F77" s="190"/>
      <c r="G77" s="190"/>
      <c r="H77" s="190"/>
      <c r="I77" s="190"/>
      <c r="J77" s="190"/>
      <c r="K77" s="191"/>
      <c r="L77" s="155" t="s">
        <v>23</v>
      </c>
      <c r="M77" s="156"/>
      <c r="N77" s="15"/>
    </row>
    <row r="78" spans="1:14" ht="26.25" x14ac:dyDescent="0.25">
      <c r="A78" s="16" t="s">
        <v>24</v>
      </c>
      <c r="B78" s="16" t="s">
        <v>25</v>
      </c>
      <c r="C78" s="17" t="s">
        <v>26</v>
      </c>
      <c r="D78" s="16" t="s">
        <v>28</v>
      </c>
      <c r="E78" s="18" t="s">
        <v>29</v>
      </c>
      <c r="F78" s="19" t="s">
        <v>30</v>
      </c>
      <c r="G78" s="18" t="s">
        <v>31</v>
      </c>
      <c r="H78" s="20" t="s">
        <v>30</v>
      </c>
      <c r="I78" s="18" t="s">
        <v>32</v>
      </c>
      <c r="J78" s="16" t="s">
        <v>33</v>
      </c>
      <c r="K78" s="130" t="s">
        <v>27</v>
      </c>
      <c r="L78" s="133" t="s">
        <v>34</v>
      </c>
      <c r="M78" s="134" t="s">
        <v>35</v>
      </c>
      <c r="N78" s="94"/>
    </row>
    <row r="79" spans="1:14" ht="26.25" x14ac:dyDescent="0.25">
      <c r="A79" s="109">
        <v>1</v>
      </c>
      <c r="B79" s="150" t="s">
        <v>131</v>
      </c>
      <c r="C79" s="59" t="s">
        <v>132</v>
      </c>
      <c r="D79" s="101" t="s">
        <v>38</v>
      </c>
      <c r="E79" s="104">
        <v>0</v>
      </c>
      <c r="F79" s="113" t="s">
        <v>40</v>
      </c>
      <c r="G79" s="106">
        <v>0.18</v>
      </c>
      <c r="H79" s="51" t="s">
        <v>134</v>
      </c>
      <c r="I79" s="115">
        <f t="shared" ref="I79:I86" si="4">E79+G79</f>
        <v>0.18</v>
      </c>
      <c r="J79" s="24" t="s">
        <v>135</v>
      </c>
      <c r="K79" s="131" t="s">
        <v>133</v>
      </c>
      <c r="L79" s="135"/>
      <c r="M79" s="148">
        <f>L79*I79</f>
        <v>0</v>
      </c>
      <c r="N79" s="94"/>
    </row>
    <row r="80" spans="1:14" ht="26.25" x14ac:dyDescent="0.25">
      <c r="A80" s="109">
        <v>2</v>
      </c>
      <c r="B80" s="150" t="s">
        <v>131</v>
      </c>
      <c r="C80" s="59" t="s">
        <v>132</v>
      </c>
      <c r="D80" s="101" t="s">
        <v>38</v>
      </c>
      <c r="E80" s="104">
        <v>0</v>
      </c>
      <c r="F80" s="113" t="s">
        <v>40</v>
      </c>
      <c r="G80" s="106">
        <v>0.18</v>
      </c>
      <c r="H80" s="51" t="s">
        <v>136</v>
      </c>
      <c r="I80" s="115">
        <f t="shared" si="4"/>
        <v>0.18</v>
      </c>
      <c r="J80" s="103" t="s">
        <v>137</v>
      </c>
      <c r="K80" s="131" t="s">
        <v>133</v>
      </c>
      <c r="L80" s="135"/>
      <c r="M80" s="148">
        <f t="shared" ref="M80:M89" si="5">L80*I80</f>
        <v>0</v>
      </c>
      <c r="N80" s="94"/>
    </row>
    <row r="81" spans="1:14" ht="26.25" x14ac:dyDescent="0.25">
      <c r="A81" s="109">
        <v>3</v>
      </c>
      <c r="B81" s="150" t="s">
        <v>131</v>
      </c>
      <c r="C81" s="59" t="s">
        <v>132</v>
      </c>
      <c r="D81" s="101" t="s">
        <v>38</v>
      </c>
      <c r="E81" s="104">
        <v>0</v>
      </c>
      <c r="F81" s="113" t="s">
        <v>40</v>
      </c>
      <c r="G81" s="106">
        <v>0.09</v>
      </c>
      <c r="H81" s="51" t="s">
        <v>134</v>
      </c>
      <c r="I81" s="115">
        <f t="shared" si="4"/>
        <v>0.09</v>
      </c>
      <c r="J81" s="103" t="s">
        <v>137</v>
      </c>
      <c r="K81" s="131" t="s">
        <v>133</v>
      </c>
      <c r="L81" s="135"/>
      <c r="M81" s="148">
        <f t="shared" si="5"/>
        <v>0</v>
      </c>
      <c r="N81" s="94"/>
    </row>
    <row r="82" spans="1:14" ht="26.25" x14ac:dyDescent="0.25">
      <c r="A82" s="109">
        <v>5</v>
      </c>
      <c r="B82" s="150" t="s">
        <v>131</v>
      </c>
      <c r="C82" s="59" t="s">
        <v>132</v>
      </c>
      <c r="D82" s="101" t="s">
        <v>38</v>
      </c>
      <c r="E82" s="104">
        <v>0</v>
      </c>
      <c r="F82" s="113" t="s">
        <v>40</v>
      </c>
      <c r="G82" s="106">
        <v>0.55000000000000004</v>
      </c>
      <c r="H82" s="51" t="s">
        <v>134</v>
      </c>
      <c r="I82" s="115">
        <f t="shared" si="4"/>
        <v>0.55000000000000004</v>
      </c>
      <c r="J82" s="24" t="s">
        <v>139</v>
      </c>
      <c r="K82" s="131" t="s">
        <v>133</v>
      </c>
      <c r="L82" s="135"/>
      <c r="M82" s="148">
        <f t="shared" si="5"/>
        <v>0</v>
      </c>
      <c r="N82" s="94"/>
    </row>
    <row r="83" spans="1:14" ht="26.25" x14ac:dyDescent="0.25">
      <c r="A83" s="109">
        <v>6</v>
      </c>
      <c r="B83" s="150" t="s">
        <v>141</v>
      </c>
      <c r="C83" s="60" t="s">
        <v>142</v>
      </c>
      <c r="D83" s="101" t="s">
        <v>38</v>
      </c>
      <c r="E83" s="104">
        <v>0</v>
      </c>
      <c r="F83" s="113" t="s">
        <v>40</v>
      </c>
      <c r="G83" s="106">
        <v>0.54</v>
      </c>
      <c r="H83" s="51" t="s">
        <v>143</v>
      </c>
      <c r="I83" s="115">
        <f t="shared" si="4"/>
        <v>0.54</v>
      </c>
      <c r="J83" s="24" t="s">
        <v>140</v>
      </c>
      <c r="K83" s="131" t="s">
        <v>133</v>
      </c>
      <c r="L83" s="135"/>
      <c r="M83" s="148">
        <f t="shared" si="5"/>
        <v>0</v>
      </c>
      <c r="N83" s="94"/>
    </row>
    <row r="84" spans="1:14" ht="26.25" x14ac:dyDescent="0.25">
      <c r="A84" s="109">
        <v>7</v>
      </c>
      <c r="B84" s="150" t="s">
        <v>141</v>
      </c>
      <c r="C84" s="60" t="s">
        <v>142</v>
      </c>
      <c r="D84" s="101" t="s">
        <v>38</v>
      </c>
      <c r="E84" s="104">
        <v>0</v>
      </c>
      <c r="F84" s="113" t="s">
        <v>40</v>
      </c>
      <c r="G84" s="106">
        <v>0.18</v>
      </c>
      <c r="H84" s="51" t="s">
        <v>144</v>
      </c>
      <c r="I84" s="115">
        <f t="shared" si="4"/>
        <v>0.18</v>
      </c>
      <c r="J84" s="24" t="s">
        <v>140</v>
      </c>
      <c r="K84" s="131" t="s">
        <v>133</v>
      </c>
      <c r="L84" s="135"/>
      <c r="M84" s="148">
        <f t="shared" si="5"/>
        <v>0</v>
      </c>
      <c r="N84" s="94"/>
    </row>
    <row r="85" spans="1:14" ht="26.25" x14ac:dyDescent="0.25">
      <c r="A85" s="109">
        <v>8</v>
      </c>
      <c r="B85" s="150" t="s">
        <v>131</v>
      </c>
      <c r="C85" s="60" t="s">
        <v>132</v>
      </c>
      <c r="D85" s="101" t="s">
        <v>38</v>
      </c>
      <c r="E85" s="104">
        <v>0</v>
      </c>
      <c r="F85" s="113" t="s">
        <v>40</v>
      </c>
      <c r="G85" s="106">
        <v>0.18</v>
      </c>
      <c r="H85" s="51" t="s">
        <v>134</v>
      </c>
      <c r="I85" s="115">
        <f t="shared" si="4"/>
        <v>0.18</v>
      </c>
      <c r="J85" s="24" t="s">
        <v>138</v>
      </c>
      <c r="K85" s="131" t="s">
        <v>133</v>
      </c>
      <c r="L85" s="135"/>
      <c r="M85" s="148">
        <f t="shared" si="5"/>
        <v>0</v>
      </c>
      <c r="N85" s="94"/>
    </row>
    <row r="86" spans="1:14" ht="15" x14ac:dyDescent="0.25">
      <c r="A86" s="24">
        <v>9</v>
      </c>
      <c r="B86" s="150" t="s">
        <v>145</v>
      </c>
      <c r="C86" s="119">
        <v>57040074000</v>
      </c>
      <c r="D86" s="101" t="s">
        <v>38</v>
      </c>
      <c r="E86" s="104">
        <v>0</v>
      </c>
      <c r="F86" s="113" t="s">
        <v>40</v>
      </c>
      <c r="G86" s="106">
        <v>2.2799999999999998</v>
      </c>
      <c r="H86" s="51" t="s">
        <v>147</v>
      </c>
      <c r="I86" s="115">
        <f t="shared" si="4"/>
        <v>2.2799999999999998</v>
      </c>
      <c r="J86" s="103" t="s">
        <v>148</v>
      </c>
      <c r="K86" s="143" t="s">
        <v>146</v>
      </c>
      <c r="L86" s="135"/>
      <c r="M86" s="148">
        <f t="shared" si="5"/>
        <v>0</v>
      </c>
      <c r="N86" s="94"/>
    </row>
    <row r="87" spans="1:14" ht="15" x14ac:dyDescent="0.25">
      <c r="A87" s="200">
        <v>10</v>
      </c>
      <c r="B87" s="230" t="s">
        <v>46</v>
      </c>
      <c r="C87" s="206" t="s">
        <v>47</v>
      </c>
      <c r="D87" s="193" t="s">
        <v>38</v>
      </c>
      <c r="E87" s="104">
        <f>0.54+0.18</f>
        <v>0.72</v>
      </c>
      <c r="F87" s="113" t="s">
        <v>98</v>
      </c>
      <c r="G87" s="106">
        <v>0.18</v>
      </c>
      <c r="H87" s="51" t="s">
        <v>149</v>
      </c>
      <c r="I87" s="235">
        <f>E87+G87+G88+G89</f>
        <v>1.2599999999999998</v>
      </c>
      <c r="J87" s="206" t="s">
        <v>150</v>
      </c>
      <c r="K87" s="209" t="s">
        <v>48</v>
      </c>
      <c r="L87" s="228"/>
      <c r="M87" s="229">
        <f t="shared" si="5"/>
        <v>0</v>
      </c>
      <c r="N87" s="94"/>
    </row>
    <row r="88" spans="1:14" ht="15" x14ac:dyDescent="0.25">
      <c r="A88" s="200"/>
      <c r="B88" s="230"/>
      <c r="C88" s="206"/>
      <c r="D88" s="193"/>
      <c r="E88" s="104">
        <v>0</v>
      </c>
      <c r="F88" s="113" t="s">
        <v>40</v>
      </c>
      <c r="G88" s="106">
        <v>0.18</v>
      </c>
      <c r="H88" s="114" t="s">
        <v>151</v>
      </c>
      <c r="I88" s="236"/>
      <c r="J88" s="206"/>
      <c r="K88" s="209"/>
      <c r="L88" s="228"/>
      <c r="M88" s="229">
        <f t="shared" si="5"/>
        <v>0</v>
      </c>
      <c r="N88" s="94"/>
    </row>
    <row r="89" spans="1:14" ht="15" x14ac:dyDescent="0.25">
      <c r="A89" s="200"/>
      <c r="B89" s="230"/>
      <c r="C89" s="206"/>
      <c r="D89" s="193"/>
      <c r="E89" s="104">
        <v>0</v>
      </c>
      <c r="F89" s="113" t="s">
        <v>40</v>
      </c>
      <c r="G89" s="106">
        <v>0.18</v>
      </c>
      <c r="H89" s="114" t="s">
        <v>44</v>
      </c>
      <c r="I89" s="237"/>
      <c r="J89" s="206"/>
      <c r="K89" s="209"/>
      <c r="L89" s="228"/>
      <c r="M89" s="229">
        <f t="shared" si="5"/>
        <v>0</v>
      </c>
      <c r="N89" s="94"/>
    </row>
    <row r="90" spans="1:14" ht="15" customHeight="1" x14ac:dyDescent="0.25">
      <c r="A90" s="193">
        <v>11</v>
      </c>
      <c r="B90" s="61" t="s">
        <v>119</v>
      </c>
      <c r="C90" s="194" t="s">
        <v>108</v>
      </c>
      <c r="D90" s="195" t="s">
        <v>153</v>
      </c>
      <c r="E90" s="152">
        <v>0</v>
      </c>
      <c r="F90" s="196" t="s">
        <v>40</v>
      </c>
      <c r="G90" s="197">
        <v>69.311000000000007</v>
      </c>
      <c r="H90" s="162" t="s">
        <v>154</v>
      </c>
      <c r="I90" s="198">
        <f>G90+G92+G93+G94+G95</f>
        <v>111.58900000000001</v>
      </c>
      <c r="J90" s="195" t="s">
        <v>155</v>
      </c>
      <c r="K90" s="199" t="s">
        <v>152</v>
      </c>
      <c r="L90" s="172"/>
      <c r="M90" s="174">
        <f>L90*I90</f>
        <v>0</v>
      </c>
      <c r="N90" s="94"/>
    </row>
    <row r="91" spans="1:14" ht="45.75" customHeight="1" x14ac:dyDescent="0.25">
      <c r="A91" s="193"/>
      <c r="B91" s="150" t="s">
        <v>156</v>
      </c>
      <c r="C91" s="194"/>
      <c r="D91" s="195"/>
      <c r="E91" s="152"/>
      <c r="F91" s="196"/>
      <c r="G91" s="197"/>
      <c r="H91" s="162"/>
      <c r="I91" s="198"/>
      <c r="J91" s="195"/>
      <c r="K91" s="199"/>
      <c r="L91" s="266"/>
      <c r="M91" s="184"/>
      <c r="N91" s="94"/>
    </row>
    <row r="92" spans="1:14" ht="55.5" customHeight="1" x14ac:dyDescent="0.25">
      <c r="A92" s="193"/>
      <c r="B92" s="150" t="s">
        <v>157</v>
      </c>
      <c r="C92" s="194"/>
      <c r="D92" s="195"/>
      <c r="E92" s="62">
        <v>0</v>
      </c>
      <c r="F92" s="62" t="s">
        <v>40</v>
      </c>
      <c r="G92" s="124">
        <v>35.167000000000002</v>
      </c>
      <c r="H92" s="162"/>
      <c r="I92" s="198"/>
      <c r="J92" s="119" t="s">
        <v>158</v>
      </c>
      <c r="K92" s="199"/>
      <c r="L92" s="266"/>
      <c r="M92" s="184"/>
      <c r="N92" s="94"/>
    </row>
    <row r="93" spans="1:14" ht="56.25" customHeight="1" x14ac:dyDescent="0.25">
      <c r="A93" s="193"/>
      <c r="B93" s="150" t="s">
        <v>159</v>
      </c>
      <c r="C93" s="194"/>
      <c r="D93" s="195"/>
      <c r="E93" s="62">
        <v>0</v>
      </c>
      <c r="F93" s="62" t="s">
        <v>40</v>
      </c>
      <c r="G93" s="124">
        <v>1.01</v>
      </c>
      <c r="H93" s="162"/>
      <c r="I93" s="198"/>
      <c r="J93" s="119" t="s">
        <v>160</v>
      </c>
      <c r="K93" s="199"/>
      <c r="L93" s="266"/>
      <c r="M93" s="184"/>
      <c r="N93" s="94"/>
    </row>
    <row r="94" spans="1:14" ht="51.75" customHeight="1" x14ac:dyDescent="0.25">
      <c r="A94" s="193"/>
      <c r="B94" s="150" t="s">
        <v>161</v>
      </c>
      <c r="C94" s="194"/>
      <c r="D94" s="195"/>
      <c r="E94" s="62">
        <v>0</v>
      </c>
      <c r="F94" s="62" t="s">
        <v>40</v>
      </c>
      <c r="G94" s="124">
        <v>5.5609999999999999</v>
      </c>
      <c r="H94" s="162"/>
      <c r="I94" s="198"/>
      <c r="J94" s="119" t="s">
        <v>162</v>
      </c>
      <c r="K94" s="199"/>
      <c r="L94" s="266"/>
      <c r="M94" s="184"/>
      <c r="N94" s="94"/>
    </row>
    <row r="95" spans="1:14" ht="53.25" customHeight="1" x14ac:dyDescent="0.25">
      <c r="A95" s="193"/>
      <c r="B95" s="150" t="s">
        <v>163</v>
      </c>
      <c r="C95" s="194"/>
      <c r="D95" s="195"/>
      <c r="E95" s="62">
        <v>0</v>
      </c>
      <c r="F95" s="62" t="s">
        <v>40</v>
      </c>
      <c r="G95" s="124">
        <v>0.54</v>
      </c>
      <c r="H95" s="162"/>
      <c r="I95" s="198"/>
      <c r="J95" s="119" t="s">
        <v>164</v>
      </c>
      <c r="K95" s="199"/>
      <c r="L95" s="173"/>
      <c r="M95" s="175"/>
      <c r="N95" s="94"/>
    </row>
    <row r="96" spans="1:14" ht="65.25" thickBot="1" x14ac:dyDescent="0.3">
      <c r="A96" s="27" t="s">
        <v>165</v>
      </c>
      <c r="B96" s="63"/>
      <c r="C96" s="122"/>
      <c r="D96" s="122"/>
      <c r="E96" s="64">
        <f>SUM(E79:E95)</f>
        <v>0.72</v>
      </c>
      <c r="F96" s="65"/>
      <c r="G96" s="66">
        <f>SUM(G79:G95)</f>
        <v>116.30900000000001</v>
      </c>
      <c r="H96" s="67"/>
      <c r="I96" s="68">
        <f>SUM(I79:I95)</f>
        <v>117.02900000000001</v>
      </c>
      <c r="J96" s="99"/>
      <c r="K96" s="139"/>
      <c r="L96" s="136"/>
      <c r="M96" s="137"/>
      <c r="N96" s="94"/>
    </row>
    <row r="97" spans="1:14" ht="15" x14ac:dyDescent="0.25">
      <c r="A97" s="34"/>
      <c r="B97" s="35"/>
      <c r="C97" s="34"/>
      <c r="D97" s="34"/>
      <c r="E97" s="34"/>
      <c r="F97" s="36"/>
      <c r="G97" s="37"/>
      <c r="H97" s="36"/>
      <c r="I97" s="38"/>
      <c r="J97" s="36"/>
      <c r="K97" s="34"/>
      <c r="L97" s="34"/>
      <c r="M97" s="98"/>
      <c r="N97" s="14"/>
    </row>
    <row r="98" spans="1:14" ht="15.75" thickBot="1" x14ac:dyDescent="0.3">
      <c r="A98" s="34"/>
      <c r="B98" s="35"/>
      <c r="C98" s="34"/>
      <c r="D98" s="34"/>
      <c r="E98" s="34"/>
      <c r="F98" s="36"/>
      <c r="G98" s="37"/>
      <c r="H98" s="36"/>
      <c r="I98" s="38"/>
      <c r="J98" s="36"/>
      <c r="K98" s="34"/>
      <c r="L98" s="34"/>
      <c r="M98" s="98"/>
      <c r="N98" s="14"/>
    </row>
    <row r="99" spans="1:14" ht="32.25" customHeight="1" x14ac:dyDescent="0.25">
      <c r="A99" s="190" t="s">
        <v>166</v>
      </c>
      <c r="B99" s="190"/>
      <c r="C99" s="190"/>
      <c r="D99" s="190"/>
      <c r="E99" s="190"/>
      <c r="F99" s="190"/>
      <c r="G99" s="190"/>
      <c r="H99" s="190"/>
      <c r="I99" s="190"/>
      <c r="J99" s="190"/>
      <c r="K99" s="191"/>
      <c r="L99" s="155" t="s">
        <v>23</v>
      </c>
      <c r="M99" s="156"/>
      <c r="N99" s="15"/>
    </row>
    <row r="100" spans="1:14" ht="26.25" x14ac:dyDescent="0.25">
      <c r="A100" s="16" t="s">
        <v>24</v>
      </c>
      <c r="B100" s="16" t="s">
        <v>25</v>
      </c>
      <c r="C100" s="17" t="s">
        <v>26</v>
      </c>
      <c r="D100" s="16" t="s">
        <v>28</v>
      </c>
      <c r="E100" s="18" t="s">
        <v>29</v>
      </c>
      <c r="F100" s="19" t="s">
        <v>30</v>
      </c>
      <c r="G100" s="18" t="s">
        <v>31</v>
      </c>
      <c r="H100" s="20" t="s">
        <v>30</v>
      </c>
      <c r="I100" s="18" t="s">
        <v>32</v>
      </c>
      <c r="J100" s="16" t="s">
        <v>33</v>
      </c>
      <c r="K100" s="130" t="s">
        <v>27</v>
      </c>
      <c r="L100" s="133" t="s">
        <v>34</v>
      </c>
      <c r="M100" s="134" t="s">
        <v>35</v>
      </c>
      <c r="N100" s="94"/>
    </row>
    <row r="101" spans="1:14" ht="15" x14ac:dyDescent="0.25">
      <c r="A101" s="109">
        <v>1</v>
      </c>
      <c r="B101" s="117" t="s">
        <v>46</v>
      </c>
      <c r="C101" s="107" t="s">
        <v>47</v>
      </c>
      <c r="D101" s="112" t="s">
        <v>38</v>
      </c>
      <c r="E101" s="69">
        <v>0.36599999999999999</v>
      </c>
      <c r="F101" s="113" t="s">
        <v>121</v>
      </c>
      <c r="G101" s="106">
        <v>0</v>
      </c>
      <c r="H101" s="114" t="s">
        <v>40</v>
      </c>
      <c r="I101" s="70">
        <f t="shared" ref="I101:I120" si="6">E101+G101</f>
        <v>0.36599999999999999</v>
      </c>
      <c r="J101" s="109" t="s">
        <v>167</v>
      </c>
      <c r="K101" s="144" t="s">
        <v>48</v>
      </c>
      <c r="L101" s="135"/>
      <c r="M101" s="148">
        <f t="shared" ref="M101:M120" si="7">L101*I101</f>
        <v>0</v>
      </c>
      <c r="N101" s="94"/>
    </row>
    <row r="102" spans="1:14" ht="15" customHeight="1" x14ac:dyDescent="0.25">
      <c r="A102" s="200">
        <v>2</v>
      </c>
      <c r="B102" s="192" t="s">
        <v>168</v>
      </c>
      <c r="C102" s="188" t="s">
        <v>169</v>
      </c>
      <c r="D102" s="189" t="s">
        <v>38</v>
      </c>
      <c r="E102" s="69">
        <f>0.36+0.18</f>
        <v>0.54</v>
      </c>
      <c r="F102" s="113" t="s">
        <v>121</v>
      </c>
      <c r="G102" s="106">
        <v>0.18</v>
      </c>
      <c r="H102" s="114" t="s">
        <v>103</v>
      </c>
      <c r="I102" s="176">
        <f>E102+G102+G103</f>
        <v>1.08</v>
      </c>
      <c r="J102" s="188" t="s">
        <v>171</v>
      </c>
      <c r="K102" s="165" t="s">
        <v>170</v>
      </c>
      <c r="L102" s="166"/>
      <c r="M102" s="169">
        <f>L102*I102</f>
        <v>0</v>
      </c>
      <c r="N102" s="94"/>
    </row>
    <row r="103" spans="1:14" ht="15" x14ac:dyDescent="0.25">
      <c r="A103" s="200"/>
      <c r="B103" s="192"/>
      <c r="C103" s="188"/>
      <c r="D103" s="189"/>
      <c r="E103" s="69">
        <v>0</v>
      </c>
      <c r="F103" s="113" t="s">
        <v>40</v>
      </c>
      <c r="G103" s="106">
        <v>0.36</v>
      </c>
      <c r="H103" s="114" t="s">
        <v>88</v>
      </c>
      <c r="I103" s="178"/>
      <c r="J103" s="188"/>
      <c r="K103" s="165"/>
      <c r="L103" s="168"/>
      <c r="M103" s="171"/>
      <c r="N103" s="94"/>
    </row>
    <row r="104" spans="1:14" ht="15" customHeight="1" x14ac:dyDescent="0.25">
      <c r="A104" s="200">
        <v>3</v>
      </c>
      <c r="B104" s="226" t="s">
        <v>172</v>
      </c>
      <c r="C104" s="193" t="s">
        <v>173</v>
      </c>
      <c r="D104" s="189" t="s">
        <v>38</v>
      </c>
      <c r="E104" s="69">
        <v>0</v>
      </c>
      <c r="F104" s="113" t="s">
        <v>40</v>
      </c>
      <c r="G104" s="106">
        <v>0.2</v>
      </c>
      <c r="H104" s="114" t="s">
        <v>102</v>
      </c>
      <c r="I104" s="176">
        <f>G104+G105+G106</f>
        <v>0.73</v>
      </c>
      <c r="J104" s="188" t="s">
        <v>171</v>
      </c>
      <c r="K104" s="202" t="s">
        <v>170</v>
      </c>
      <c r="L104" s="166"/>
      <c r="M104" s="169">
        <f>L104*I104</f>
        <v>0</v>
      </c>
      <c r="N104" s="94"/>
    </row>
    <row r="105" spans="1:14" ht="15" x14ac:dyDescent="0.25">
      <c r="A105" s="200"/>
      <c r="B105" s="226"/>
      <c r="C105" s="193"/>
      <c r="D105" s="189"/>
      <c r="E105" s="69">
        <v>0</v>
      </c>
      <c r="F105" s="113" t="s">
        <v>40</v>
      </c>
      <c r="G105" s="106">
        <v>0.2</v>
      </c>
      <c r="H105" s="114" t="s">
        <v>104</v>
      </c>
      <c r="I105" s="177"/>
      <c r="J105" s="188"/>
      <c r="K105" s="202"/>
      <c r="L105" s="167"/>
      <c r="M105" s="170"/>
      <c r="N105" s="94"/>
    </row>
    <row r="106" spans="1:14" ht="15" x14ac:dyDescent="0.25">
      <c r="A106" s="200"/>
      <c r="B106" s="226"/>
      <c r="C106" s="193"/>
      <c r="D106" s="189"/>
      <c r="E106" s="69">
        <v>0</v>
      </c>
      <c r="F106" s="113" t="s">
        <v>40</v>
      </c>
      <c r="G106" s="106">
        <v>0.33</v>
      </c>
      <c r="H106" s="114" t="s">
        <v>105</v>
      </c>
      <c r="I106" s="178"/>
      <c r="J106" s="188"/>
      <c r="K106" s="202"/>
      <c r="L106" s="168"/>
      <c r="M106" s="171"/>
      <c r="N106" s="94"/>
    </row>
    <row r="107" spans="1:14" ht="25.5" x14ac:dyDescent="0.25">
      <c r="A107" s="109">
        <v>4</v>
      </c>
      <c r="B107" s="71" t="s">
        <v>174</v>
      </c>
      <c r="C107" s="95" t="s">
        <v>142</v>
      </c>
      <c r="D107" s="107" t="s">
        <v>38</v>
      </c>
      <c r="E107" s="72">
        <v>0.4</v>
      </c>
      <c r="F107" s="73">
        <v>45261</v>
      </c>
      <c r="G107" s="106">
        <v>0</v>
      </c>
      <c r="H107" s="114" t="s">
        <v>40</v>
      </c>
      <c r="I107" s="70">
        <f t="shared" si="6"/>
        <v>0.4</v>
      </c>
      <c r="J107" s="112" t="s">
        <v>176</v>
      </c>
      <c r="K107" s="145" t="s">
        <v>175</v>
      </c>
      <c r="L107" s="135"/>
      <c r="M107" s="148">
        <f t="shared" si="7"/>
        <v>0</v>
      </c>
      <c r="N107" s="94"/>
    </row>
    <row r="108" spans="1:14" ht="25.5" x14ac:dyDescent="0.25">
      <c r="A108" s="109">
        <v>5</v>
      </c>
      <c r="B108" s="116" t="s">
        <v>177</v>
      </c>
      <c r="C108" s="95" t="s">
        <v>142</v>
      </c>
      <c r="D108" s="112" t="s">
        <v>38</v>
      </c>
      <c r="E108" s="72">
        <v>2</v>
      </c>
      <c r="F108" s="74">
        <v>45261</v>
      </c>
      <c r="G108" s="106">
        <v>0</v>
      </c>
      <c r="H108" s="114" t="s">
        <v>40</v>
      </c>
      <c r="I108" s="70">
        <f t="shared" si="6"/>
        <v>2</v>
      </c>
      <c r="J108" s="112" t="s">
        <v>178</v>
      </c>
      <c r="K108" s="145" t="s">
        <v>175</v>
      </c>
      <c r="L108" s="135"/>
      <c r="M108" s="148">
        <f t="shared" si="7"/>
        <v>0</v>
      </c>
      <c r="N108" s="94"/>
    </row>
    <row r="109" spans="1:14" ht="30" customHeight="1" x14ac:dyDescent="0.25">
      <c r="A109" s="200">
        <v>6</v>
      </c>
      <c r="B109" s="201" t="s">
        <v>179</v>
      </c>
      <c r="C109" s="223" t="s">
        <v>180</v>
      </c>
      <c r="D109" s="189" t="s">
        <v>38</v>
      </c>
      <c r="E109" s="69">
        <v>0</v>
      </c>
      <c r="F109" s="113" t="s">
        <v>40</v>
      </c>
      <c r="G109" s="75">
        <v>7.4999999999999997E-2</v>
      </c>
      <c r="H109" s="76" t="s">
        <v>102</v>
      </c>
      <c r="I109" s="176">
        <f>G109+G110+G111</f>
        <v>2.125</v>
      </c>
      <c r="J109" s="188" t="s">
        <v>182</v>
      </c>
      <c r="K109" s="165" t="s">
        <v>181</v>
      </c>
      <c r="L109" s="166"/>
      <c r="M109" s="169">
        <f t="shared" si="7"/>
        <v>0</v>
      </c>
      <c r="N109" s="94"/>
    </row>
    <row r="110" spans="1:14" ht="15" x14ac:dyDescent="0.25">
      <c r="A110" s="200"/>
      <c r="B110" s="201"/>
      <c r="C110" s="223"/>
      <c r="D110" s="189"/>
      <c r="E110" s="69">
        <v>0</v>
      </c>
      <c r="F110" s="113" t="s">
        <v>40</v>
      </c>
      <c r="G110" s="75">
        <v>0.05</v>
      </c>
      <c r="H110" s="76" t="s">
        <v>106</v>
      </c>
      <c r="I110" s="177"/>
      <c r="J110" s="188"/>
      <c r="K110" s="165"/>
      <c r="L110" s="167"/>
      <c r="M110" s="170">
        <f t="shared" si="7"/>
        <v>0</v>
      </c>
      <c r="N110" s="94"/>
    </row>
    <row r="111" spans="1:14" ht="15" x14ac:dyDescent="0.25">
      <c r="A111" s="200"/>
      <c r="B111" s="201"/>
      <c r="C111" s="223"/>
      <c r="D111" s="189"/>
      <c r="E111" s="69">
        <v>0</v>
      </c>
      <c r="F111" s="113" t="s">
        <v>40</v>
      </c>
      <c r="G111" s="75">
        <v>2</v>
      </c>
      <c r="H111" s="121" t="s">
        <v>88</v>
      </c>
      <c r="I111" s="178"/>
      <c r="J111" s="107" t="s">
        <v>184</v>
      </c>
      <c r="K111" s="145" t="s">
        <v>183</v>
      </c>
      <c r="L111" s="168"/>
      <c r="M111" s="171">
        <f t="shared" si="7"/>
        <v>0</v>
      </c>
      <c r="N111" s="94"/>
    </row>
    <row r="112" spans="1:14" ht="30" customHeight="1" x14ac:dyDescent="0.25">
      <c r="A112" s="200">
        <v>7</v>
      </c>
      <c r="B112" s="201" t="s">
        <v>185</v>
      </c>
      <c r="C112" s="223" t="s">
        <v>186</v>
      </c>
      <c r="D112" s="189" t="s">
        <v>38</v>
      </c>
      <c r="E112" s="69">
        <v>0</v>
      </c>
      <c r="F112" s="113" t="s">
        <v>40</v>
      </c>
      <c r="G112" s="75">
        <v>0.1</v>
      </c>
      <c r="H112" s="76" t="s">
        <v>102</v>
      </c>
      <c r="I112" s="176">
        <f>G112+G113+G114</f>
        <v>1.1000000000000001</v>
      </c>
      <c r="J112" s="188" t="s">
        <v>182</v>
      </c>
      <c r="K112" s="165" t="s">
        <v>181</v>
      </c>
      <c r="L112" s="166"/>
      <c r="M112" s="169">
        <f t="shared" si="7"/>
        <v>0</v>
      </c>
      <c r="N112" s="94"/>
    </row>
    <row r="113" spans="1:14" ht="15" x14ac:dyDescent="0.25">
      <c r="A113" s="200"/>
      <c r="B113" s="201"/>
      <c r="C113" s="223"/>
      <c r="D113" s="189"/>
      <c r="E113" s="69">
        <v>0</v>
      </c>
      <c r="F113" s="113" t="s">
        <v>40</v>
      </c>
      <c r="G113" s="120">
        <v>0.1</v>
      </c>
      <c r="H113" s="76" t="s">
        <v>106</v>
      </c>
      <c r="I113" s="177"/>
      <c r="J113" s="188"/>
      <c r="K113" s="165"/>
      <c r="L113" s="167"/>
      <c r="M113" s="170">
        <f t="shared" si="7"/>
        <v>0</v>
      </c>
      <c r="N113" s="94"/>
    </row>
    <row r="114" spans="1:14" ht="15" x14ac:dyDescent="0.25">
      <c r="A114" s="200"/>
      <c r="B114" s="201"/>
      <c r="C114" s="223"/>
      <c r="D114" s="189"/>
      <c r="E114" s="69">
        <v>0</v>
      </c>
      <c r="F114" s="113" t="s">
        <v>40</v>
      </c>
      <c r="G114" s="120">
        <v>0.9</v>
      </c>
      <c r="H114" s="121" t="s">
        <v>187</v>
      </c>
      <c r="I114" s="178"/>
      <c r="J114" s="107" t="s">
        <v>184</v>
      </c>
      <c r="K114" s="145" t="s">
        <v>183</v>
      </c>
      <c r="L114" s="168"/>
      <c r="M114" s="171">
        <f t="shared" si="7"/>
        <v>0</v>
      </c>
      <c r="N114" s="94"/>
    </row>
    <row r="115" spans="1:14" ht="15" customHeight="1" x14ac:dyDescent="0.25">
      <c r="A115" s="200">
        <v>8</v>
      </c>
      <c r="B115" s="201" t="s">
        <v>188</v>
      </c>
      <c r="C115" s="189" t="s">
        <v>189</v>
      </c>
      <c r="D115" s="189" t="s">
        <v>38</v>
      </c>
      <c r="E115" s="69">
        <v>0</v>
      </c>
      <c r="F115" s="113" t="s">
        <v>40</v>
      </c>
      <c r="G115" s="120">
        <v>0.15</v>
      </c>
      <c r="H115" s="76">
        <v>45444</v>
      </c>
      <c r="I115" s="176">
        <f>G115+G116+G117</f>
        <v>1</v>
      </c>
      <c r="J115" s="188" t="s">
        <v>182</v>
      </c>
      <c r="K115" s="165" t="s">
        <v>181</v>
      </c>
      <c r="L115" s="166"/>
      <c r="M115" s="169">
        <f t="shared" si="7"/>
        <v>0</v>
      </c>
      <c r="N115" s="94"/>
    </row>
    <row r="116" spans="1:14" ht="15" x14ac:dyDescent="0.25">
      <c r="A116" s="200"/>
      <c r="B116" s="201"/>
      <c r="C116" s="189"/>
      <c r="D116" s="189"/>
      <c r="E116" s="69">
        <v>0</v>
      </c>
      <c r="F116" s="113" t="s">
        <v>40</v>
      </c>
      <c r="G116" s="120">
        <v>0.15</v>
      </c>
      <c r="H116" s="76">
        <v>45566</v>
      </c>
      <c r="I116" s="177"/>
      <c r="J116" s="188"/>
      <c r="K116" s="165"/>
      <c r="L116" s="167"/>
      <c r="M116" s="170">
        <f t="shared" si="7"/>
        <v>0</v>
      </c>
      <c r="N116" s="94"/>
    </row>
    <row r="117" spans="1:14" ht="15" x14ac:dyDescent="0.25">
      <c r="A117" s="200"/>
      <c r="B117" s="201"/>
      <c r="C117" s="189"/>
      <c r="D117" s="189"/>
      <c r="E117" s="69">
        <v>0</v>
      </c>
      <c r="F117" s="113" t="s">
        <v>40</v>
      </c>
      <c r="G117" s="120">
        <v>0.7</v>
      </c>
      <c r="H117" s="78" t="s">
        <v>190</v>
      </c>
      <c r="I117" s="178"/>
      <c r="J117" s="107" t="s">
        <v>184</v>
      </c>
      <c r="K117" s="145" t="s">
        <v>183</v>
      </c>
      <c r="L117" s="168"/>
      <c r="M117" s="171">
        <f t="shared" si="7"/>
        <v>0</v>
      </c>
      <c r="N117" s="94"/>
    </row>
    <row r="118" spans="1:14" ht="25.5" x14ac:dyDescent="0.25">
      <c r="A118" s="200">
        <v>9</v>
      </c>
      <c r="B118" s="201" t="s">
        <v>46</v>
      </c>
      <c r="C118" s="107" t="s">
        <v>47</v>
      </c>
      <c r="D118" s="112" t="s">
        <v>38</v>
      </c>
      <c r="E118" s="69">
        <v>0.35</v>
      </c>
      <c r="F118" s="113" t="s">
        <v>121</v>
      </c>
      <c r="G118" s="120">
        <v>1.75</v>
      </c>
      <c r="H118" s="51" t="s">
        <v>191</v>
      </c>
      <c r="I118" s="179">
        <f>E118+E119+G118</f>
        <v>2.2829999999999999</v>
      </c>
      <c r="J118" s="107" t="s">
        <v>192</v>
      </c>
      <c r="K118" s="224" t="s">
        <v>48</v>
      </c>
      <c r="L118" s="172"/>
      <c r="M118" s="174">
        <f t="shared" si="7"/>
        <v>0</v>
      </c>
      <c r="N118" s="94"/>
    </row>
    <row r="119" spans="1:14" ht="15" x14ac:dyDescent="0.25">
      <c r="A119" s="200"/>
      <c r="B119" s="201" t="s">
        <v>66</v>
      </c>
      <c r="C119" s="107" t="s">
        <v>47</v>
      </c>
      <c r="D119" s="112" t="s">
        <v>38</v>
      </c>
      <c r="E119" s="69">
        <v>0.183</v>
      </c>
      <c r="F119" s="113" t="s">
        <v>121</v>
      </c>
      <c r="G119" s="120">
        <v>0</v>
      </c>
      <c r="H119" s="114" t="s">
        <v>40</v>
      </c>
      <c r="I119" s="180"/>
      <c r="J119" s="107" t="s">
        <v>193</v>
      </c>
      <c r="K119" s="225"/>
      <c r="L119" s="173"/>
      <c r="M119" s="175">
        <f t="shared" si="7"/>
        <v>0</v>
      </c>
      <c r="N119" s="94"/>
    </row>
    <row r="120" spans="1:14" ht="15" x14ac:dyDescent="0.25">
      <c r="A120" s="109">
        <v>10</v>
      </c>
      <c r="B120" s="96" t="s">
        <v>60</v>
      </c>
      <c r="C120" s="107" t="s">
        <v>47</v>
      </c>
      <c r="D120" s="112" t="s">
        <v>38</v>
      </c>
      <c r="E120" s="69">
        <v>0.18</v>
      </c>
      <c r="F120" s="113" t="s">
        <v>64</v>
      </c>
      <c r="G120" s="120">
        <v>0</v>
      </c>
      <c r="H120" s="114" t="s">
        <v>40</v>
      </c>
      <c r="I120" s="77">
        <f t="shared" si="6"/>
        <v>0.18</v>
      </c>
      <c r="J120" s="107" t="s">
        <v>194</v>
      </c>
      <c r="K120" s="132" t="s">
        <v>61</v>
      </c>
      <c r="L120" s="147"/>
      <c r="M120" s="148">
        <f t="shared" si="7"/>
        <v>0</v>
      </c>
      <c r="N120" s="94"/>
    </row>
    <row r="121" spans="1:14" ht="65.25" thickBot="1" x14ac:dyDescent="0.3">
      <c r="A121" s="88" t="s">
        <v>195</v>
      </c>
      <c r="B121" s="63"/>
      <c r="C121" s="122"/>
      <c r="D121" s="122"/>
      <c r="E121" s="64">
        <f>SUM(E101:E120)</f>
        <v>4.0190000000000001</v>
      </c>
      <c r="F121" s="113"/>
      <c r="G121" s="66">
        <f>SUM(G101:G120)</f>
        <v>7.245000000000001</v>
      </c>
      <c r="H121" s="67"/>
      <c r="I121" s="68">
        <f>SUM(I101:I120)</f>
        <v>11.263999999999999</v>
      </c>
      <c r="J121" s="99"/>
      <c r="K121" s="139"/>
      <c r="L121" s="136"/>
      <c r="M121" s="137"/>
      <c r="N121" s="94"/>
    </row>
    <row r="122" spans="1:14" ht="15" x14ac:dyDescent="0.25">
      <c r="A122" s="34"/>
      <c r="B122" s="35"/>
      <c r="C122" s="34"/>
      <c r="D122" s="34"/>
      <c r="E122" s="34"/>
      <c r="F122" s="36"/>
      <c r="G122" s="37"/>
      <c r="H122" s="36"/>
      <c r="I122" s="38"/>
      <c r="J122" s="36"/>
      <c r="K122" s="34"/>
      <c r="L122" s="34"/>
      <c r="M122" s="98"/>
      <c r="N122" s="14"/>
    </row>
    <row r="123" spans="1:14" ht="15.75" thickBot="1" x14ac:dyDescent="0.3">
      <c r="A123" s="34"/>
      <c r="B123" s="35"/>
      <c r="C123" s="34"/>
      <c r="D123" s="34"/>
      <c r="E123" s="34"/>
      <c r="F123" s="36"/>
      <c r="G123" s="37"/>
      <c r="H123" s="36"/>
      <c r="I123" s="38"/>
      <c r="J123" s="36"/>
      <c r="K123" s="34"/>
      <c r="L123" s="34"/>
      <c r="M123" s="98"/>
      <c r="N123" s="14"/>
    </row>
    <row r="124" spans="1:14" ht="15" x14ac:dyDescent="0.25">
      <c r="A124" s="191" t="s">
        <v>196</v>
      </c>
      <c r="B124" s="222"/>
      <c r="C124" s="222"/>
      <c r="D124" s="222"/>
      <c r="E124" s="222"/>
      <c r="F124" s="222"/>
      <c r="G124" s="222"/>
      <c r="H124" s="222"/>
      <c r="I124" s="222"/>
      <c r="J124" s="222"/>
      <c r="K124" s="222"/>
      <c r="L124" s="163" t="s">
        <v>23</v>
      </c>
      <c r="M124" s="164"/>
      <c r="N124" s="15"/>
    </row>
    <row r="125" spans="1:14" ht="26.25" x14ac:dyDescent="0.25">
      <c r="A125" s="16" t="s">
        <v>24</v>
      </c>
      <c r="B125" s="16" t="s">
        <v>25</v>
      </c>
      <c r="C125" s="17" t="s">
        <v>26</v>
      </c>
      <c r="D125" s="16" t="s">
        <v>28</v>
      </c>
      <c r="E125" s="18" t="s">
        <v>29</v>
      </c>
      <c r="F125" s="19" t="s">
        <v>30</v>
      </c>
      <c r="G125" s="18" t="s">
        <v>31</v>
      </c>
      <c r="H125" s="20" t="s">
        <v>30</v>
      </c>
      <c r="I125" s="18" t="s">
        <v>32</v>
      </c>
      <c r="J125" s="16" t="s">
        <v>33</v>
      </c>
      <c r="K125" s="130" t="s">
        <v>27</v>
      </c>
      <c r="L125" s="133" t="s">
        <v>34</v>
      </c>
      <c r="M125" s="134" t="s">
        <v>35</v>
      </c>
      <c r="N125" s="94"/>
    </row>
    <row r="126" spans="1:14" ht="25.5" x14ac:dyDescent="0.25">
      <c r="A126" s="21">
        <v>1</v>
      </c>
      <c r="B126" s="116" t="s">
        <v>197</v>
      </c>
      <c r="C126" s="123">
        <v>570400950000</v>
      </c>
      <c r="D126" s="109" t="s">
        <v>38</v>
      </c>
      <c r="E126" s="69">
        <v>0</v>
      </c>
      <c r="F126" s="113" t="s">
        <v>40</v>
      </c>
      <c r="G126" s="106">
        <v>30</v>
      </c>
      <c r="H126" s="106" t="s">
        <v>199</v>
      </c>
      <c r="I126" s="70">
        <f t="shared" ref="I126:I136" si="8">E126+G126</f>
        <v>30</v>
      </c>
      <c r="J126" s="109" t="s">
        <v>200</v>
      </c>
      <c r="K126" s="145" t="s">
        <v>198</v>
      </c>
      <c r="L126" s="147"/>
      <c r="M126" s="148">
        <f t="shared" ref="M126:M141" si="9">L126*I126</f>
        <v>0</v>
      </c>
      <c r="N126" s="94"/>
    </row>
    <row r="127" spans="1:14" ht="15" x14ac:dyDescent="0.25">
      <c r="A127" s="21">
        <v>2</v>
      </c>
      <c r="B127" s="118" t="s">
        <v>172</v>
      </c>
      <c r="C127" s="80" t="s">
        <v>201</v>
      </c>
      <c r="D127" s="101" t="s">
        <v>38</v>
      </c>
      <c r="E127" s="69">
        <v>0</v>
      </c>
      <c r="F127" s="113" t="s">
        <v>40</v>
      </c>
      <c r="G127" s="106">
        <v>0.18</v>
      </c>
      <c r="H127" s="106" t="s">
        <v>203</v>
      </c>
      <c r="I127" s="70">
        <f t="shared" si="8"/>
        <v>0.18</v>
      </c>
      <c r="J127" s="101" t="s">
        <v>204</v>
      </c>
      <c r="K127" s="143" t="s">
        <v>202</v>
      </c>
      <c r="L127" s="147"/>
      <c r="M127" s="148">
        <f t="shared" si="9"/>
        <v>0</v>
      </c>
      <c r="N127" s="94"/>
    </row>
    <row r="128" spans="1:14" ht="15" x14ac:dyDescent="0.25">
      <c r="A128" s="21">
        <v>3</v>
      </c>
      <c r="B128" s="102" t="s">
        <v>205</v>
      </c>
      <c r="C128" s="80" t="s">
        <v>206</v>
      </c>
      <c r="D128" s="101" t="s">
        <v>38</v>
      </c>
      <c r="E128" s="69">
        <v>0</v>
      </c>
      <c r="F128" s="113" t="s">
        <v>40</v>
      </c>
      <c r="G128" s="106">
        <v>0.08</v>
      </c>
      <c r="H128" s="106" t="s">
        <v>207</v>
      </c>
      <c r="I128" s="70">
        <f t="shared" si="8"/>
        <v>0.08</v>
      </c>
      <c r="J128" s="101" t="s">
        <v>204</v>
      </c>
      <c r="K128" s="143" t="s">
        <v>202</v>
      </c>
      <c r="L128" s="147"/>
      <c r="M128" s="148">
        <f t="shared" si="9"/>
        <v>0</v>
      </c>
      <c r="N128" s="94"/>
    </row>
    <row r="129" spans="1:14" ht="15" x14ac:dyDescent="0.25">
      <c r="A129" s="21">
        <v>4</v>
      </c>
      <c r="B129" s="102" t="s">
        <v>205</v>
      </c>
      <c r="C129" s="80" t="s">
        <v>208</v>
      </c>
      <c r="D129" s="101" t="s">
        <v>38</v>
      </c>
      <c r="E129" s="69">
        <v>0</v>
      </c>
      <c r="F129" s="113" t="s">
        <v>40</v>
      </c>
      <c r="G129" s="106">
        <v>1.62</v>
      </c>
      <c r="H129" s="106" t="s">
        <v>207</v>
      </c>
      <c r="I129" s="70">
        <f t="shared" si="8"/>
        <v>1.62</v>
      </c>
      <c r="J129" s="101" t="s">
        <v>204</v>
      </c>
      <c r="K129" s="143" t="s">
        <v>202</v>
      </c>
      <c r="L129" s="147"/>
      <c r="M129" s="148">
        <f t="shared" si="9"/>
        <v>0</v>
      </c>
      <c r="N129" s="94"/>
    </row>
    <row r="130" spans="1:14" ht="15" x14ac:dyDescent="0.25">
      <c r="A130" s="21">
        <v>5</v>
      </c>
      <c r="B130" s="118" t="s">
        <v>168</v>
      </c>
      <c r="C130" s="80" t="s">
        <v>209</v>
      </c>
      <c r="D130" s="101" t="s">
        <v>38</v>
      </c>
      <c r="E130" s="69">
        <v>0</v>
      </c>
      <c r="F130" s="113" t="s">
        <v>40</v>
      </c>
      <c r="G130" s="106">
        <v>1.26</v>
      </c>
      <c r="H130" s="106" t="s">
        <v>207</v>
      </c>
      <c r="I130" s="70">
        <f t="shared" si="8"/>
        <v>1.26</v>
      </c>
      <c r="J130" s="101" t="s">
        <v>204</v>
      </c>
      <c r="K130" s="143" t="s">
        <v>202</v>
      </c>
      <c r="L130" s="147"/>
      <c r="M130" s="148">
        <f t="shared" si="9"/>
        <v>0</v>
      </c>
      <c r="N130" s="94"/>
    </row>
    <row r="131" spans="1:14" ht="15" x14ac:dyDescent="0.25">
      <c r="A131" s="21">
        <v>6</v>
      </c>
      <c r="B131" s="118" t="s">
        <v>168</v>
      </c>
      <c r="C131" s="80" t="s">
        <v>211</v>
      </c>
      <c r="D131" s="101" t="s">
        <v>38</v>
      </c>
      <c r="E131" s="69">
        <v>0.09</v>
      </c>
      <c r="F131" s="113" t="s">
        <v>210</v>
      </c>
      <c r="G131" s="106">
        <v>0</v>
      </c>
      <c r="H131" s="114" t="s">
        <v>40</v>
      </c>
      <c r="I131" s="70">
        <f t="shared" si="8"/>
        <v>0.09</v>
      </c>
      <c r="J131" s="101" t="s">
        <v>204</v>
      </c>
      <c r="K131" s="143" t="s">
        <v>212</v>
      </c>
      <c r="L131" s="147"/>
      <c r="M131" s="148">
        <f t="shared" si="9"/>
        <v>0</v>
      </c>
      <c r="N131" s="94"/>
    </row>
    <row r="132" spans="1:14" ht="26.25" x14ac:dyDescent="0.25">
      <c r="A132" s="21">
        <v>7</v>
      </c>
      <c r="B132" s="118" t="s">
        <v>213</v>
      </c>
      <c r="C132" s="80" t="s">
        <v>214</v>
      </c>
      <c r="D132" s="101" t="s">
        <v>38</v>
      </c>
      <c r="E132" s="69">
        <v>4.4999999999999998E-2</v>
      </c>
      <c r="F132" s="113" t="s">
        <v>210</v>
      </c>
      <c r="G132" s="106">
        <v>0</v>
      </c>
      <c r="H132" s="114" t="s">
        <v>40</v>
      </c>
      <c r="I132" s="70">
        <f t="shared" si="8"/>
        <v>4.4999999999999998E-2</v>
      </c>
      <c r="J132" s="101" t="s">
        <v>204</v>
      </c>
      <c r="K132" s="143" t="s">
        <v>212</v>
      </c>
      <c r="L132" s="147"/>
      <c r="M132" s="148">
        <f t="shared" si="9"/>
        <v>0</v>
      </c>
      <c r="N132" s="94"/>
    </row>
    <row r="133" spans="1:14" ht="15" x14ac:dyDescent="0.25">
      <c r="A133" s="21">
        <v>8</v>
      </c>
      <c r="B133" s="118" t="s">
        <v>168</v>
      </c>
      <c r="C133" s="82" t="s">
        <v>211</v>
      </c>
      <c r="D133" s="81" t="s">
        <v>38</v>
      </c>
      <c r="E133" s="69">
        <v>0</v>
      </c>
      <c r="F133" s="113" t="s">
        <v>40</v>
      </c>
      <c r="G133" s="106">
        <v>0.27900000000000003</v>
      </c>
      <c r="H133" s="106" t="s">
        <v>44</v>
      </c>
      <c r="I133" s="70">
        <f t="shared" si="8"/>
        <v>0.27900000000000003</v>
      </c>
      <c r="J133" s="101" t="s">
        <v>204</v>
      </c>
      <c r="K133" s="142" t="s">
        <v>212</v>
      </c>
      <c r="L133" s="147"/>
      <c r="M133" s="148">
        <f t="shared" si="9"/>
        <v>0</v>
      </c>
      <c r="N133" s="94"/>
    </row>
    <row r="134" spans="1:14" ht="15" x14ac:dyDescent="0.25">
      <c r="A134" s="21">
        <v>9</v>
      </c>
      <c r="B134" s="118" t="s">
        <v>205</v>
      </c>
      <c r="C134" s="82"/>
      <c r="D134" s="81" t="s">
        <v>38</v>
      </c>
      <c r="E134" s="69">
        <v>0</v>
      </c>
      <c r="F134" s="113" t="s">
        <v>40</v>
      </c>
      <c r="G134" s="106">
        <v>0.26</v>
      </c>
      <c r="H134" s="106" t="s">
        <v>44</v>
      </c>
      <c r="I134" s="70">
        <f t="shared" si="8"/>
        <v>0.26</v>
      </c>
      <c r="J134" s="101" t="s">
        <v>204</v>
      </c>
      <c r="K134" s="142" t="s">
        <v>212</v>
      </c>
      <c r="L134" s="147"/>
      <c r="M134" s="148">
        <f t="shared" si="9"/>
        <v>0</v>
      </c>
      <c r="N134" s="94"/>
    </row>
    <row r="135" spans="1:14" ht="15" x14ac:dyDescent="0.25">
      <c r="A135" s="21">
        <v>10</v>
      </c>
      <c r="B135" s="118" t="s">
        <v>215</v>
      </c>
      <c r="C135" s="82"/>
      <c r="D135" s="81" t="s">
        <v>38</v>
      </c>
      <c r="E135" s="69">
        <v>0</v>
      </c>
      <c r="F135" s="113" t="s">
        <v>40</v>
      </c>
      <c r="G135" s="106">
        <v>2.1000000000000001E-2</v>
      </c>
      <c r="H135" s="106" t="s">
        <v>44</v>
      </c>
      <c r="I135" s="70">
        <f t="shared" si="8"/>
        <v>2.1000000000000001E-2</v>
      </c>
      <c r="J135" s="101" t="s">
        <v>204</v>
      </c>
      <c r="K135" s="142" t="s">
        <v>212</v>
      </c>
      <c r="L135" s="147"/>
      <c r="M135" s="148">
        <f t="shared" si="9"/>
        <v>0</v>
      </c>
      <c r="N135" s="94"/>
    </row>
    <row r="136" spans="1:14" ht="26.25" x14ac:dyDescent="0.25">
      <c r="A136" s="21">
        <v>11</v>
      </c>
      <c r="B136" s="118" t="s">
        <v>216</v>
      </c>
      <c r="C136" s="82" t="s">
        <v>214</v>
      </c>
      <c r="D136" s="81" t="s">
        <v>38</v>
      </c>
      <c r="E136" s="69">
        <v>0</v>
      </c>
      <c r="F136" s="113" t="s">
        <v>40</v>
      </c>
      <c r="G136" s="106">
        <v>0.47399999999999998</v>
      </c>
      <c r="H136" s="106" t="s">
        <v>44</v>
      </c>
      <c r="I136" s="70">
        <f t="shared" si="8"/>
        <v>0.47399999999999998</v>
      </c>
      <c r="J136" s="101" t="s">
        <v>204</v>
      </c>
      <c r="K136" s="142" t="s">
        <v>212</v>
      </c>
      <c r="L136" s="147"/>
      <c r="M136" s="148">
        <f t="shared" si="9"/>
        <v>0</v>
      </c>
      <c r="N136" s="94"/>
    </row>
    <row r="137" spans="1:14" ht="15" customHeight="1" x14ac:dyDescent="0.25">
      <c r="A137" s="214">
        <v>12</v>
      </c>
      <c r="B137" s="83" t="s">
        <v>119</v>
      </c>
      <c r="C137" s="109"/>
      <c r="D137" s="214" t="s">
        <v>38</v>
      </c>
      <c r="E137" s="157">
        <v>0</v>
      </c>
      <c r="F137" s="196" t="s">
        <v>40</v>
      </c>
      <c r="G137" s="217">
        <v>4.0490000000000004</v>
      </c>
      <c r="H137" s="159" t="s">
        <v>80</v>
      </c>
      <c r="I137" s="219">
        <f>(E137+G137)+(E139+G139)+(E140+G140)+(E141+G141)</f>
        <v>16.493000000000002</v>
      </c>
      <c r="J137" s="195" t="s">
        <v>218</v>
      </c>
      <c r="K137" s="199" t="s">
        <v>217</v>
      </c>
      <c r="L137" s="220"/>
      <c r="M137" s="221">
        <f t="shared" si="9"/>
        <v>0</v>
      </c>
      <c r="N137" s="94"/>
    </row>
    <row r="138" spans="1:14" ht="38.25" x14ac:dyDescent="0.25">
      <c r="A138" s="215"/>
      <c r="B138" s="150" t="s">
        <v>219</v>
      </c>
      <c r="C138" s="107">
        <v>1061043</v>
      </c>
      <c r="D138" s="215"/>
      <c r="E138" s="158"/>
      <c r="F138" s="196"/>
      <c r="G138" s="218"/>
      <c r="H138" s="160"/>
      <c r="I138" s="219"/>
      <c r="J138" s="195"/>
      <c r="K138" s="199"/>
      <c r="L138" s="220"/>
      <c r="M138" s="221">
        <f t="shared" si="9"/>
        <v>0</v>
      </c>
      <c r="N138" s="94"/>
    </row>
    <row r="139" spans="1:14" ht="25.5" x14ac:dyDescent="0.25">
      <c r="A139" s="215"/>
      <c r="B139" s="150" t="s">
        <v>220</v>
      </c>
      <c r="C139" s="107" t="s">
        <v>221</v>
      </c>
      <c r="D139" s="215"/>
      <c r="E139" s="62">
        <v>0</v>
      </c>
      <c r="F139" s="105" t="s">
        <v>40</v>
      </c>
      <c r="G139" s="124">
        <v>2.9089999999999998</v>
      </c>
      <c r="H139" s="160"/>
      <c r="I139" s="219"/>
      <c r="J139" s="195"/>
      <c r="K139" s="199"/>
      <c r="L139" s="220"/>
      <c r="M139" s="221">
        <f t="shared" si="9"/>
        <v>0</v>
      </c>
      <c r="N139" s="94"/>
    </row>
    <row r="140" spans="1:14" ht="25.5" x14ac:dyDescent="0.25">
      <c r="A140" s="215"/>
      <c r="B140" s="150" t="s">
        <v>222</v>
      </c>
      <c r="C140" s="107">
        <v>1038134</v>
      </c>
      <c r="D140" s="215"/>
      <c r="E140" s="62">
        <v>0</v>
      </c>
      <c r="F140" s="105" t="s">
        <v>40</v>
      </c>
      <c r="G140" s="124">
        <v>9.3460000000000001</v>
      </c>
      <c r="H140" s="160"/>
      <c r="I140" s="219"/>
      <c r="J140" s="195"/>
      <c r="K140" s="199"/>
      <c r="L140" s="220"/>
      <c r="M140" s="221">
        <f t="shared" si="9"/>
        <v>0</v>
      </c>
      <c r="N140" s="94"/>
    </row>
    <row r="141" spans="1:14" ht="51" x14ac:dyDescent="0.25">
      <c r="A141" s="216"/>
      <c r="B141" s="116" t="s">
        <v>223</v>
      </c>
      <c r="C141" s="79">
        <v>1011014</v>
      </c>
      <c r="D141" s="216"/>
      <c r="E141" s="62">
        <v>0</v>
      </c>
      <c r="F141" s="105" t="s">
        <v>40</v>
      </c>
      <c r="G141" s="124">
        <v>0.189</v>
      </c>
      <c r="H141" s="161"/>
      <c r="I141" s="219"/>
      <c r="J141" s="107" t="s">
        <v>224</v>
      </c>
      <c r="K141" s="199"/>
      <c r="L141" s="220"/>
      <c r="M141" s="221">
        <f t="shared" si="9"/>
        <v>0</v>
      </c>
      <c r="N141" s="94"/>
    </row>
    <row r="142" spans="1:14" ht="65.25" thickBot="1" x14ac:dyDescent="0.3">
      <c r="A142" s="27" t="s">
        <v>225</v>
      </c>
      <c r="B142" s="28"/>
      <c r="C142" s="29"/>
      <c r="D142" s="29"/>
      <c r="E142" s="30">
        <f>SUM(E126:E141)</f>
        <v>0.13500000000000001</v>
      </c>
      <c r="F142" s="31"/>
      <c r="G142" s="32">
        <f>SUM(G126:G141)</f>
        <v>50.666999999999994</v>
      </c>
      <c r="H142" s="33"/>
      <c r="I142" s="68">
        <f>SUM(I126:I141)</f>
        <v>50.802000000000007</v>
      </c>
      <c r="J142" s="99"/>
      <c r="K142" s="139"/>
      <c r="L142" s="136"/>
      <c r="M142" s="137"/>
      <c r="N142" s="94"/>
    </row>
    <row r="143" spans="1:14" ht="15" x14ac:dyDescent="0.25">
      <c r="A143" s="54"/>
      <c r="B143" s="55"/>
      <c r="C143" s="54"/>
      <c r="D143" s="54"/>
      <c r="E143" s="54"/>
      <c r="F143" s="56"/>
      <c r="G143" s="57"/>
      <c r="H143" s="56"/>
      <c r="I143" s="58"/>
      <c r="J143" s="56"/>
      <c r="K143" s="34"/>
      <c r="L143" s="54"/>
      <c r="M143" s="98"/>
      <c r="N143" s="14"/>
    </row>
    <row r="144" spans="1:14" ht="15.75" thickBot="1" x14ac:dyDescent="0.3">
      <c r="A144" s="34"/>
      <c r="B144" s="35"/>
      <c r="C144" s="34"/>
      <c r="D144" s="34"/>
      <c r="E144" s="34"/>
      <c r="F144" s="36"/>
      <c r="G144" s="37"/>
      <c r="H144" s="36"/>
      <c r="I144" s="38"/>
      <c r="J144" s="36"/>
      <c r="K144" s="34"/>
      <c r="L144" s="34"/>
      <c r="M144" s="98"/>
      <c r="N144" s="14"/>
    </row>
    <row r="145" spans="1:14" ht="15" x14ac:dyDescent="0.25">
      <c r="A145" s="190" t="s">
        <v>226</v>
      </c>
      <c r="B145" s="190"/>
      <c r="C145" s="190"/>
      <c r="D145" s="190"/>
      <c r="E145" s="190"/>
      <c r="F145" s="190"/>
      <c r="G145" s="190"/>
      <c r="H145" s="190"/>
      <c r="I145" s="190"/>
      <c r="J145" s="190"/>
      <c r="K145" s="191"/>
      <c r="L145" s="155" t="s">
        <v>23</v>
      </c>
      <c r="M145" s="156"/>
      <c r="N145" s="15"/>
    </row>
    <row r="146" spans="1:14" ht="26.25" x14ac:dyDescent="0.25">
      <c r="A146" s="16" t="s">
        <v>24</v>
      </c>
      <c r="B146" s="16" t="s">
        <v>25</v>
      </c>
      <c r="C146" s="17" t="s">
        <v>26</v>
      </c>
      <c r="D146" s="16" t="s">
        <v>28</v>
      </c>
      <c r="E146" s="18" t="s">
        <v>29</v>
      </c>
      <c r="F146" s="19" t="s">
        <v>30</v>
      </c>
      <c r="G146" s="18" t="s">
        <v>31</v>
      </c>
      <c r="H146" s="20" t="s">
        <v>30</v>
      </c>
      <c r="I146" s="18" t="s">
        <v>32</v>
      </c>
      <c r="J146" s="16" t="s">
        <v>33</v>
      </c>
      <c r="K146" s="130" t="s">
        <v>27</v>
      </c>
      <c r="L146" s="133" t="s">
        <v>34</v>
      </c>
      <c r="M146" s="134" t="s">
        <v>35</v>
      </c>
      <c r="N146" s="94"/>
    </row>
    <row r="147" spans="1:14" ht="26.25" x14ac:dyDescent="0.25">
      <c r="A147" s="99">
        <v>1</v>
      </c>
      <c r="B147" s="102" t="s">
        <v>145</v>
      </c>
      <c r="C147" s="103" t="s">
        <v>227</v>
      </c>
      <c r="D147" s="24" t="s">
        <v>38</v>
      </c>
      <c r="E147" s="104">
        <v>0.2</v>
      </c>
      <c r="F147" s="113" t="s">
        <v>98</v>
      </c>
      <c r="G147" s="106">
        <v>0</v>
      </c>
      <c r="H147" s="114" t="s">
        <v>40</v>
      </c>
      <c r="I147" s="23">
        <f>E147+G147</f>
        <v>0.2</v>
      </c>
      <c r="J147" s="103" t="s">
        <v>229</v>
      </c>
      <c r="K147" s="138" t="s">
        <v>228</v>
      </c>
      <c r="L147" s="135"/>
      <c r="M147" s="148">
        <f>L147*I147</f>
        <v>0</v>
      </c>
      <c r="N147" s="94"/>
    </row>
    <row r="148" spans="1:14" ht="15" x14ac:dyDescent="0.25">
      <c r="A148" s="193">
        <v>2</v>
      </c>
      <c r="B148" s="84" t="s">
        <v>119</v>
      </c>
      <c r="C148" s="103"/>
      <c r="D148" s="193" t="s">
        <v>38</v>
      </c>
      <c r="E148" s="152">
        <v>0</v>
      </c>
      <c r="F148" s="196" t="s">
        <v>40</v>
      </c>
      <c r="G148" s="212">
        <v>4.4000000000000004</v>
      </c>
      <c r="H148" s="162" t="s">
        <v>231</v>
      </c>
      <c r="I148" s="213">
        <f>(E148+G148)+(E150+G150)+(E151+G151)+(E152+G152)+(E153+G153)</f>
        <v>6.6000000000000005</v>
      </c>
      <c r="J148" s="185" t="s">
        <v>233</v>
      </c>
      <c r="K148" s="202" t="s">
        <v>230</v>
      </c>
      <c r="L148" s="181"/>
      <c r="M148" s="174">
        <f>L148*I148</f>
        <v>0</v>
      </c>
      <c r="N148" s="94"/>
    </row>
    <row r="149" spans="1:14" ht="30" customHeight="1" x14ac:dyDescent="0.25">
      <c r="A149" s="193"/>
      <c r="B149" s="85" t="s">
        <v>232</v>
      </c>
      <c r="C149" s="86"/>
      <c r="D149" s="193"/>
      <c r="E149" s="152"/>
      <c r="F149" s="196"/>
      <c r="G149" s="212"/>
      <c r="H149" s="162"/>
      <c r="I149" s="213"/>
      <c r="J149" s="186"/>
      <c r="K149" s="202"/>
      <c r="L149" s="182"/>
      <c r="M149" s="184"/>
      <c r="N149" s="94"/>
    </row>
    <row r="150" spans="1:14" ht="25.5" x14ac:dyDescent="0.25">
      <c r="A150" s="193"/>
      <c r="B150" s="85" t="s">
        <v>234</v>
      </c>
      <c r="C150" s="86"/>
      <c r="D150" s="193"/>
      <c r="E150" s="104">
        <v>0</v>
      </c>
      <c r="F150" s="87" t="s">
        <v>40</v>
      </c>
      <c r="G150" s="120">
        <v>1.6</v>
      </c>
      <c r="H150" s="162"/>
      <c r="I150" s="213"/>
      <c r="J150" s="186"/>
      <c r="K150" s="202"/>
      <c r="L150" s="182"/>
      <c r="M150" s="184"/>
      <c r="N150" s="94"/>
    </row>
    <row r="151" spans="1:14" ht="25.5" x14ac:dyDescent="0.25">
      <c r="A151" s="193"/>
      <c r="B151" s="85" t="s">
        <v>125</v>
      </c>
      <c r="C151" s="86"/>
      <c r="D151" s="193"/>
      <c r="E151" s="104">
        <v>0</v>
      </c>
      <c r="F151" s="87" t="s">
        <v>40</v>
      </c>
      <c r="G151" s="120">
        <v>0.2</v>
      </c>
      <c r="H151" s="162"/>
      <c r="I151" s="213"/>
      <c r="J151" s="186"/>
      <c r="K151" s="202"/>
      <c r="L151" s="182"/>
      <c r="M151" s="184"/>
      <c r="N151" s="94"/>
    </row>
    <row r="152" spans="1:14" ht="25.5" x14ac:dyDescent="0.25">
      <c r="A152" s="193"/>
      <c r="B152" s="85" t="s">
        <v>126</v>
      </c>
      <c r="C152" s="86"/>
      <c r="D152" s="193"/>
      <c r="E152" s="104">
        <v>0</v>
      </c>
      <c r="F152" s="87" t="s">
        <v>40</v>
      </c>
      <c r="G152" s="120">
        <v>0.2</v>
      </c>
      <c r="H152" s="162"/>
      <c r="I152" s="213"/>
      <c r="J152" s="186"/>
      <c r="K152" s="202"/>
      <c r="L152" s="182"/>
      <c r="M152" s="184"/>
      <c r="N152" s="94"/>
    </row>
    <row r="153" spans="1:14" ht="25.5" x14ac:dyDescent="0.25">
      <c r="A153" s="193"/>
      <c r="B153" s="85" t="s">
        <v>235</v>
      </c>
      <c r="C153" s="86"/>
      <c r="D153" s="193"/>
      <c r="E153" s="104">
        <v>0</v>
      </c>
      <c r="F153" s="87" t="s">
        <v>40</v>
      </c>
      <c r="G153" s="120">
        <v>0.2</v>
      </c>
      <c r="H153" s="162"/>
      <c r="I153" s="213"/>
      <c r="J153" s="187"/>
      <c r="K153" s="202"/>
      <c r="L153" s="183"/>
      <c r="M153" s="175"/>
      <c r="N153" s="94"/>
    </row>
    <row r="154" spans="1:14" ht="65.25" thickBot="1" x14ac:dyDescent="0.3">
      <c r="A154" s="88" t="s">
        <v>236</v>
      </c>
      <c r="B154" s="63"/>
      <c r="C154" s="122"/>
      <c r="D154" s="122"/>
      <c r="E154" s="64">
        <f>SUBTOTAL(9,E147:E153)</f>
        <v>0.2</v>
      </c>
      <c r="F154" s="65"/>
      <c r="G154" s="66">
        <f>SUM(G147:G153)</f>
        <v>6.6000000000000005</v>
      </c>
      <c r="H154" s="67"/>
      <c r="I154" s="68">
        <f>I147+I148</f>
        <v>6.8000000000000007</v>
      </c>
      <c r="J154" s="99"/>
      <c r="K154" s="139"/>
      <c r="L154" s="136"/>
      <c r="M154" s="137"/>
      <c r="N154" s="94"/>
    </row>
    <row r="155" spans="1:14" ht="15" x14ac:dyDescent="0.25">
      <c r="A155" s="54"/>
      <c r="B155" s="55"/>
      <c r="C155" s="54"/>
      <c r="D155" s="54"/>
      <c r="E155" s="54"/>
      <c r="F155" s="56"/>
      <c r="G155" s="57"/>
      <c r="H155" s="56"/>
      <c r="I155" s="58"/>
      <c r="J155" s="56"/>
      <c r="K155" s="34"/>
      <c r="L155" s="54"/>
      <c r="M155" s="98"/>
      <c r="N155" s="14"/>
    </row>
    <row r="156" spans="1:14" ht="15.75" thickBot="1" x14ac:dyDescent="0.3">
      <c r="A156" s="34"/>
      <c r="B156" s="35"/>
      <c r="C156" s="34"/>
      <c r="D156" s="34"/>
      <c r="E156" s="34"/>
      <c r="F156" s="36"/>
      <c r="G156" s="37"/>
      <c r="H156" s="36"/>
      <c r="I156" s="38"/>
      <c r="J156" s="36"/>
      <c r="K156" s="34"/>
      <c r="L156" s="34"/>
      <c r="M156" s="98"/>
      <c r="N156" s="14"/>
    </row>
    <row r="157" spans="1:14" ht="15" x14ac:dyDescent="0.25">
      <c r="A157" s="190" t="s">
        <v>237</v>
      </c>
      <c r="B157" s="190"/>
      <c r="C157" s="190"/>
      <c r="D157" s="190"/>
      <c r="E157" s="190"/>
      <c r="F157" s="190"/>
      <c r="G157" s="190"/>
      <c r="H157" s="190"/>
      <c r="I157" s="190"/>
      <c r="J157" s="190"/>
      <c r="K157" s="191"/>
      <c r="L157" s="155" t="s">
        <v>23</v>
      </c>
      <c r="M157" s="156"/>
      <c r="N157" s="15"/>
    </row>
    <row r="158" spans="1:14" ht="26.25" x14ac:dyDescent="0.25">
      <c r="A158" s="16" t="s">
        <v>24</v>
      </c>
      <c r="B158" s="16" t="s">
        <v>25</v>
      </c>
      <c r="C158" s="17" t="s">
        <v>26</v>
      </c>
      <c r="D158" s="16" t="s">
        <v>28</v>
      </c>
      <c r="E158" s="18" t="s">
        <v>29</v>
      </c>
      <c r="F158" s="19" t="s">
        <v>30</v>
      </c>
      <c r="G158" s="18" t="s">
        <v>31</v>
      </c>
      <c r="H158" s="20" t="s">
        <v>30</v>
      </c>
      <c r="I158" s="18" t="s">
        <v>32</v>
      </c>
      <c r="J158" s="16" t="s">
        <v>33</v>
      </c>
      <c r="K158" s="130" t="s">
        <v>238</v>
      </c>
      <c r="L158" s="133" t="s">
        <v>34</v>
      </c>
      <c r="M158" s="134" t="s">
        <v>35</v>
      </c>
      <c r="N158" s="94"/>
    </row>
    <row r="159" spans="1:14" ht="15" customHeight="1" x14ac:dyDescent="0.25">
      <c r="A159" s="195">
        <v>1</v>
      </c>
      <c r="B159" s="53" t="s">
        <v>119</v>
      </c>
      <c r="C159" s="89"/>
      <c r="D159" s="193" t="s">
        <v>38</v>
      </c>
      <c r="E159" s="152">
        <v>0</v>
      </c>
      <c r="F159" s="153" t="s">
        <v>40</v>
      </c>
      <c r="G159" s="154">
        <v>10</v>
      </c>
      <c r="H159" s="151" t="s">
        <v>240</v>
      </c>
      <c r="I159" s="207">
        <f>(E159+G159)+(E161+G161)</f>
        <v>15.411</v>
      </c>
      <c r="J159" s="206" t="s">
        <v>241</v>
      </c>
      <c r="K159" s="209" t="s">
        <v>239</v>
      </c>
      <c r="L159" s="210"/>
      <c r="M159" s="211">
        <f>L159*I159</f>
        <v>0</v>
      </c>
      <c r="N159" s="94"/>
    </row>
    <row r="160" spans="1:14" ht="26.25" x14ac:dyDescent="0.25">
      <c r="A160" s="195"/>
      <c r="B160" s="108" t="s">
        <v>232</v>
      </c>
      <c r="C160" s="109">
        <v>98080387</v>
      </c>
      <c r="D160" s="193"/>
      <c r="E160" s="152"/>
      <c r="F160" s="153"/>
      <c r="G160" s="154"/>
      <c r="H160" s="151"/>
      <c r="I160" s="208"/>
      <c r="J160" s="206"/>
      <c r="K160" s="209"/>
      <c r="L160" s="210"/>
      <c r="M160" s="211"/>
      <c r="N160" s="94"/>
    </row>
    <row r="161" spans="1:16" ht="26.25" x14ac:dyDescent="0.25">
      <c r="A161" s="195"/>
      <c r="B161" s="108" t="s">
        <v>242</v>
      </c>
      <c r="C161" s="109">
        <v>98080388</v>
      </c>
      <c r="D161" s="193"/>
      <c r="E161" s="104">
        <v>0</v>
      </c>
      <c r="F161" s="153"/>
      <c r="G161" s="124">
        <v>5.4109999999999996</v>
      </c>
      <c r="H161" s="151"/>
      <c r="I161" s="208"/>
      <c r="J161" s="206"/>
      <c r="K161" s="209"/>
      <c r="L161" s="210"/>
      <c r="M161" s="211"/>
      <c r="N161" s="94"/>
    </row>
    <row r="162" spans="1:16" ht="65.25" thickBot="1" x14ac:dyDescent="0.3">
      <c r="A162" s="88" t="s">
        <v>243</v>
      </c>
      <c r="B162" s="63"/>
      <c r="C162" s="122"/>
      <c r="D162" s="122"/>
      <c r="E162" s="64">
        <f>SUM(E159:E161)</f>
        <v>0</v>
      </c>
      <c r="F162" s="65"/>
      <c r="G162" s="66">
        <f>SUM(G159:G161)</f>
        <v>15.411</v>
      </c>
      <c r="H162" s="67"/>
      <c r="I162" s="68">
        <f>I159</f>
        <v>15.411</v>
      </c>
      <c r="J162" s="24"/>
      <c r="K162" s="139"/>
      <c r="L162" s="140"/>
      <c r="M162" s="141"/>
      <c r="N162" s="94"/>
    </row>
    <row r="163" spans="1:16" ht="15" x14ac:dyDescent="0.25">
      <c r="A163" s="34"/>
      <c r="B163" s="35"/>
      <c r="C163" s="34"/>
      <c r="D163" s="34"/>
      <c r="E163" s="34"/>
      <c r="F163" s="36"/>
      <c r="G163" s="37"/>
      <c r="H163" s="36"/>
      <c r="I163" s="38"/>
      <c r="J163" s="36"/>
      <c r="K163" s="34"/>
      <c r="L163" s="34"/>
      <c r="M163" s="98"/>
      <c r="N163" s="14"/>
    </row>
    <row r="164" spans="1:16" ht="15.75" thickBot="1" x14ac:dyDescent="0.3">
      <c r="A164" s="34"/>
      <c r="B164" s="35"/>
      <c r="C164" s="34"/>
      <c r="D164" s="34"/>
      <c r="E164" s="34"/>
      <c r="F164" s="36"/>
      <c r="G164" s="37"/>
      <c r="H164" s="36"/>
      <c r="I164" s="38"/>
      <c r="J164" s="36"/>
      <c r="K164" s="34"/>
      <c r="L164" s="34"/>
      <c r="M164" s="98"/>
      <c r="N164" s="14"/>
    </row>
    <row r="165" spans="1:16" ht="15" x14ac:dyDescent="0.25">
      <c r="A165" s="90" t="s">
        <v>244</v>
      </c>
      <c r="B165" s="90"/>
      <c r="C165" s="90"/>
      <c r="D165" s="90"/>
      <c r="E165" s="90"/>
      <c r="F165" s="90"/>
      <c r="G165" s="90"/>
      <c r="H165" s="90"/>
      <c r="I165" s="90"/>
      <c r="J165" s="90"/>
      <c r="K165" s="129"/>
      <c r="L165" s="155" t="s">
        <v>23</v>
      </c>
      <c r="M165" s="156"/>
      <c r="N165" s="15"/>
    </row>
    <row r="166" spans="1:16" ht="26.25" x14ac:dyDescent="0.25">
      <c r="A166" s="16" t="s">
        <v>24</v>
      </c>
      <c r="B166" s="16" t="s">
        <v>25</v>
      </c>
      <c r="C166" s="17" t="s">
        <v>26</v>
      </c>
      <c r="D166" s="16" t="s">
        <v>28</v>
      </c>
      <c r="E166" s="18" t="s">
        <v>29</v>
      </c>
      <c r="F166" s="19" t="s">
        <v>30</v>
      </c>
      <c r="G166" s="18" t="s">
        <v>31</v>
      </c>
      <c r="H166" s="20" t="s">
        <v>30</v>
      </c>
      <c r="I166" s="18" t="s">
        <v>32</v>
      </c>
      <c r="J166" s="16" t="s">
        <v>33</v>
      </c>
      <c r="K166" s="130" t="s">
        <v>238</v>
      </c>
      <c r="L166" s="268" t="s">
        <v>34</v>
      </c>
      <c r="M166" s="269" t="s">
        <v>35</v>
      </c>
      <c r="N166" s="94"/>
      <c r="O166" s="93"/>
      <c r="P166" s="93"/>
    </row>
    <row r="167" spans="1:16" ht="26.25" x14ac:dyDescent="0.25">
      <c r="A167" s="99">
        <v>1</v>
      </c>
      <c r="B167" s="125" t="s">
        <v>245</v>
      </c>
      <c r="C167" s="126" t="s">
        <v>246</v>
      </c>
      <c r="D167" s="99" t="s">
        <v>247</v>
      </c>
      <c r="E167" s="69">
        <v>0</v>
      </c>
      <c r="F167" s="113" t="s">
        <v>40</v>
      </c>
      <c r="G167" s="22">
        <v>0.6</v>
      </c>
      <c r="H167" s="22" t="s">
        <v>254</v>
      </c>
      <c r="I167" s="23">
        <f>E167+G167</f>
        <v>0.6</v>
      </c>
      <c r="J167" s="267" t="s">
        <v>248</v>
      </c>
      <c r="K167" s="138" t="s">
        <v>255</v>
      </c>
      <c r="L167" s="272"/>
      <c r="M167" s="273">
        <f>L167*I167</f>
        <v>0</v>
      </c>
      <c r="N167" s="14"/>
      <c r="O167" s="14"/>
      <c r="P167" s="93"/>
    </row>
    <row r="168" spans="1:16" ht="65.25" thickBot="1" x14ac:dyDescent="0.3">
      <c r="A168" s="27" t="s">
        <v>249</v>
      </c>
      <c r="B168" s="91"/>
      <c r="C168" s="99"/>
      <c r="D168" s="99"/>
      <c r="E168" s="104">
        <f>E167</f>
        <v>0</v>
      </c>
      <c r="F168" s="92"/>
      <c r="G168" s="106">
        <f>G167</f>
        <v>0.6</v>
      </c>
      <c r="H168" s="114"/>
      <c r="I168" s="23">
        <f>I167</f>
        <v>0.6</v>
      </c>
      <c r="J168" s="99"/>
      <c r="K168" s="132"/>
      <c r="L168" s="270"/>
      <c r="M168" s="271"/>
      <c r="N168" s="94"/>
    </row>
    <row r="169" spans="1:16" ht="13.5" thickBot="1" x14ac:dyDescent="0.25"/>
    <row r="170" spans="1:16" ht="13.5" thickBot="1" x14ac:dyDescent="0.25">
      <c r="H170" s="127" t="s">
        <v>252</v>
      </c>
      <c r="I170" s="128">
        <f>I27+I74+I96+I121+I142+I154+I162+I168</f>
        <v>301.27100000000007</v>
      </c>
    </row>
    <row r="171" spans="1:16" ht="39" customHeight="1" x14ac:dyDescent="0.2">
      <c r="A171" s="253" t="s">
        <v>18</v>
      </c>
      <c r="B171" s="253"/>
      <c r="C171" s="253"/>
      <c r="D171" s="253"/>
      <c r="E171" s="253"/>
      <c r="F171" s="253"/>
      <c r="G171" s="253"/>
      <c r="H171" s="11"/>
      <c r="I171" s="5"/>
      <c r="J171" s="5"/>
      <c r="K171" s="5"/>
      <c r="L171" s="5"/>
    </row>
    <row r="172" spans="1:16" ht="12.75" customHeight="1" x14ac:dyDescent="0.2">
      <c r="A172" s="4"/>
      <c r="B172" s="8"/>
      <c r="C172" s="8"/>
      <c r="D172" s="8"/>
      <c r="E172" s="8"/>
      <c r="F172" s="8"/>
      <c r="G172" s="8"/>
      <c r="H172" s="8"/>
      <c r="I172" s="5"/>
      <c r="J172" s="5"/>
      <c r="K172" s="5"/>
      <c r="L172" s="5"/>
    </row>
    <row r="173" spans="1:16" ht="12.75" customHeight="1" x14ac:dyDescent="0.2">
      <c r="A173" s="4"/>
      <c r="B173" s="8"/>
      <c r="C173" s="8"/>
      <c r="D173" s="8"/>
      <c r="E173" s="8"/>
      <c r="F173" s="8"/>
      <c r="G173" s="8"/>
      <c r="H173" s="8"/>
      <c r="I173" s="5"/>
      <c r="J173" s="5"/>
      <c r="K173" s="5"/>
      <c r="L173" s="5"/>
    </row>
    <row r="174" spans="1:16" x14ac:dyDescent="0.2">
      <c r="A174" s="2" t="s">
        <v>15</v>
      </c>
      <c r="C174" s="6"/>
      <c r="D174" s="7"/>
    </row>
    <row r="175" spans="1:16" x14ac:dyDescent="0.2">
      <c r="A175" s="2" t="s">
        <v>8</v>
      </c>
      <c r="C175" s="6"/>
      <c r="D175" s="7"/>
    </row>
  </sheetData>
  <mergeCells count="173">
    <mergeCell ref="L90:L95"/>
    <mergeCell ref="M90:M95"/>
    <mergeCell ref="L109:L111"/>
    <mergeCell ref="M109:M111"/>
    <mergeCell ref="L112:L114"/>
    <mergeCell ref="M112:M114"/>
    <mergeCell ref="M104:M106"/>
    <mergeCell ref="L104:L106"/>
    <mergeCell ref="L102:L103"/>
    <mergeCell ref="M102:M103"/>
    <mergeCell ref="A171:G171"/>
    <mergeCell ref="B6:B7"/>
    <mergeCell ref="C6:F6"/>
    <mergeCell ref="C7:F7"/>
    <mergeCell ref="A13:D13"/>
    <mergeCell ref="C8:F8"/>
    <mergeCell ref="C9:F9"/>
    <mergeCell ref="C10:F10"/>
    <mergeCell ref="C11:F11"/>
    <mergeCell ref="C12:F12"/>
    <mergeCell ref="B47:B58"/>
    <mergeCell ref="C47:C58"/>
    <mergeCell ref="D47:D58"/>
    <mergeCell ref="A30:K30"/>
    <mergeCell ref="A63:A65"/>
    <mergeCell ref="B63:B65"/>
    <mergeCell ref="C63:C65"/>
    <mergeCell ref="G1:J1"/>
    <mergeCell ref="A2:H2"/>
    <mergeCell ref="C3:F3"/>
    <mergeCell ref="C4:F4"/>
    <mergeCell ref="C5:F5"/>
    <mergeCell ref="L47:L58"/>
    <mergeCell ref="M47:M58"/>
    <mergeCell ref="I47:I58"/>
    <mergeCell ref="L20:L23"/>
    <mergeCell ref="M20:M23"/>
    <mergeCell ref="A15:K15"/>
    <mergeCell ref="A20:A23"/>
    <mergeCell ref="B20:B23"/>
    <mergeCell ref="C20:C23"/>
    <mergeCell ref="D20:D23"/>
    <mergeCell ref="E20:E23"/>
    <mergeCell ref="F20:F23"/>
    <mergeCell ref="G20:G23"/>
    <mergeCell ref="J20:J23"/>
    <mergeCell ref="K20:K23"/>
    <mergeCell ref="A47:A58"/>
    <mergeCell ref="A60:A62"/>
    <mergeCell ref="B60:B62"/>
    <mergeCell ref="C60:C62"/>
    <mergeCell ref="K87:K89"/>
    <mergeCell ref="L87:L89"/>
    <mergeCell ref="M87:M89"/>
    <mergeCell ref="A87:A89"/>
    <mergeCell ref="B87:B89"/>
    <mergeCell ref="C87:C89"/>
    <mergeCell ref="D87:D89"/>
    <mergeCell ref="K67:K73"/>
    <mergeCell ref="L67:L73"/>
    <mergeCell ref="M67:M73"/>
    <mergeCell ref="A77:K77"/>
    <mergeCell ref="A67:A73"/>
    <mergeCell ref="C67:C73"/>
    <mergeCell ref="D67:D73"/>
    <mergeCell ref="E67:E73"/>
    <mergeCell ref="F67:F73"/>
    <mergeCell ref="G67:G73"/>
    <mergeCell ref="H67:H73"/>
    <mergeCell ref="I67:I73"/>
    <mergeCell ref="J67:J73"/>
    <mergeCell ref="I87:I89"/>
    <mergeCell ref="C112:C114"/>
    <mergeCell ref="K112:K113"/>
    <mergeCell ref="A109:A111"/>
    <mergeCell ref="B109:B111"/>
    <mergeCell ref="C109:C111"/>
    <mergeCell ref="K102:K103"/>
    <mergeCell ref="A104:A106"/>
    <mergeCell ref="B104:B106"/>
    <mergeCell ref="C104:C106"/>
    <mergeCell ref="D104:D106"/>
    <mergeCell ref="K104:K106"/>
    <mergeCell ref="A102:A103"/>
    <mergeCell ref="B102:B103"/>
    <mergeCell ref="C102:C103"/>
    <mergeCell ref="D102:D103"/>
    <mergeCell ref="I112:I114"/>
    <mergeCell ref="I109:I111"/>
    <mergeCell ref="I104:I106"/>
    <mergeCell ref="I102:I103"/>
    <mergeCell ref="A118:A119"/>
    <mergeCell ref="B118:B119"/>
    <mergeCell ref="A124:K124"/>
    <mergeCell ref="D115:D117"/>
    <mergeCell ref="J115:J116"/>
    <mergeCell ref="A115:A117"/>
    <mergeCell ref="B115:B117"/>
    <mergeCell ref="C115:C117"/>
    <mergeCell ref="I115:I117"/>
    <mergeCell ref="K118:K119"/>
    <mergeCell ref="A137:A141"/>
    <mergeCell ref="D137:D141"/>
    <mergeCell ref="F137:F138"/>
    <mergeCell ref="G137:G138"/>
    <mergeCell ref="I137:I141"/>
    <mergeCell ref="K137:K141"/>
    <mergeCell ref="L137:L141"/>
    <mergeCell ref="M137:M141"/>
    <mergeCell ref="J137:J140"/>
    <mergeCell ref="L165:M165"/>
    <mergeCell ref="L157:M157"/>
    <mergeCell ref="L145:M145"/>
    <mergeCell ref="K148:K153"/>
    <mergeCell ref="I20:I23"/>
    <mergeCell ref="K47:K58"/>
    <mergeCell ref="J90:J91"/>
    <mergeCell ref="J87:J89"/>
    <mergeCell ref="A157:K157"/>
    <mergeCell ref="A159:A161"/>
    <mergeCell ref="D159:D161"/>
    <mergeCell ref="I159:I161"/>
    <mergeCell ref="J159:J161"/>
    <mergeCell ref="K159:K161"/>
    <mergeCell ref="L159:L161"/>
    <mergeCell ref="M159:M161"/>
    <mergeCell ref="A145:K145"/>
    <mergeCell ref="A148:A153"/>
    <mergeCell ref="D148:D153"/>
    <mergeCell ref="F148:F149"/>
    <mergeCell ref="G148:G149"/>
    <mergeCell ref="I148:I153"/>
    <mergeCell ref="E90:E91"/>
    <mergeCell ref="H90:H95"/>
    <mergeCell ref="J102:J103"/>
    <mergeCell ref="J104:J106"/>
    <mergeCell ref="D112:D114"/>
    <mergeCell ref="J112:J113"/>
    <mergeCell ref="D109:D111"/>
    <mergeCell ref="J109:J110"/>
    <mergeCell ref="L15:M15"/>
    <mergeCell ref="L77:M77"/>
    <mergeCell ref="L30:M30"/>
    <mergeCell ref="K109:K110"/>
    <mergeCell ref="A99:K99"/>
    <mergeCell ref="A90:A95"/>
    <mergeCell ref="C90:C95"/>
    <mergeCell ref="D90:D95"/>
    <mergeCell ref="F90:F91"/>
    <mergeCell ref="G90:G91"/>
    <mergeCell ref="I90:I95"/>
    <mergeCell ref="K90:K95"/>
    <mergeCell ref="A112:A114"/>
    <mergeCell ref="B112:B114"/>
    <mergeCell ref="H159:H161"/>
    <mergeCell ref="E159:E160"/>
    <mergeCell ref="F159:F161"/>
    <mergeCell ref="G159:G160"/>
    <mergeCell ref="L99:M99"/>
    <mergeCell ref="E137:E138"/>
    <mergeCell ref="H137:H141"/>
    <mergeCell ref="E148:E149"/>
    <mergeCell ref="H148:H153"/>
    <mergeCell ref="L124:M124"/>
    <mergeCell ref="K115:K116"/>
    <mergeCell ref="L115:L117"/>
    <mergeCell ref="M115:M117"/>
    <mergeCell ref="L118:L119"/>
    <mergeCell ref="M118:M119"/>
    <mergeCell ref="I118:I119"/>
    <mergeCell ref="L148:L153"/>
    <mergeCell ref="M148:M153"/>
    <mergeCell ref="J148:J153"/>
  </mergeCells>
  <pageMargins left="0.25" right="0.25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4"/>
  <sheetViews>
    <sheetView topLeftCell="A164" workbookViewId="0">
      <selection activeCell="A187" sqref="A1:N187"/>
    </sheetView>
  </sheetViews>
  <sheetFormatPr defaultRowHeight="15" x14ac:dyDescent="0.25"/>
  <cols>
    <col min="2" max="2" width="24.5703125" customWidth="1"/>
    <col min="3" max="3" width="19.5703125" customWidth="1"/>
  </cols>
  <sheetData>
    <row r="1" ht="28.5" customHeight="1" x14ac:dyDescent="0.25"/>
    <row r="16" ht="41.25" customHeight="1" x14ac:dyDescent="0.25"/>
    <row r="70" ht="30" customHeight="1" x14ac:dyDescent="0.25"/>
    <row r="71" ht="120" customHeight="1" x14ac:dyDescent="0.25"/>
    <row r="72" ht="120" customHeight="1" x14ac:dyDescent="0.25"/>
    <row r="73" ht="120" customHeight="1" x14ac:dyDescent="0.25"/>
    <row r="74" ht="135" customHeight="1" x14ac:dyDescent="0.25"/>
    <row r="75" ht="195" customHeight="1" x14ac:dyDescent="0.25"/>
    <row r="76" ht="180" customHeight="1" x14ac:dyDescent="0.25"/>
    <row r="80" ht="15" customHeight="1" x14ac:dyDescent="0.25"/>
    <row r="92" ht="15" customHeight="1" x14ac:dyDescent="0.25"/>
    <row r="95" ht="30" customHeight="1" x14ac:dyDescent="0.25"/>
    <row r="96" ht="120" customHeight="1" x14ac:dyDescent="0.25"/>
    <row r="110" ht="15" customHeight="1" x14ac:dyDescent="0.25"/>
    <row r="126" ht="15" customHeight="1" x14ac:dyDescent="0.25"/>
    <row r="129" ht="15" customHeight="1" x14ac:dyDescent="0.25"/>
    <row r="131" ht="15" customHeight="1" x14ac:dyDescent="0.25"/>
    <row r="140" ht="46.5" customHeight="1" x14ac:dyDescent="0.25"/>
    <row r="155" ht="30" customHeight="1" x14ac:dyDescent="0.25"/>
    <row r="156" ht="195" customHeight="1" x14ac:dyDescent="0.25"/>
    <row r="157" ht="135" customHeight="1" x14ac:dyDescent="0.25"/>
    <row r="158" ht="120" customHeight="1" x14ac:dyDescent="0.25"/>
    <row r="163" ht="15" customHeight="1" x14ac:dyDescent="0.25"/>
    <row r="166" ht="30" customHeight="1" x14ac:dyDescent="0.25"/>
    <row r="167" ht="120" customHeight="1" x14ac:dyDescent="0.25"/>
    <row r="168" ht="195" customHeight="1" x14ac:dyDescent="0.25"/>
    <row r="169" ht="120" customHeight="1" x14ac:dyDescent="0.25"/>
    <row r="170" ht="135" customHeight="1" x14ac:dyDescent="0.25"/>
    <row r="171" ht="120" customHeight="1" x14ac:dyDescent="0.25"/>
    <row r="175" ht="15" customHeight="1" x14ac:dyDescent="0.25"/>
    <row r="178" ht="30" customHeight="1" x14ac:dyDescent="0.25"/>
    <row r="179" ht="120" customHeight="1" x14ac:dyDescent="0.25"/>
    <row r="180" ht="195" customHeight="1" x14ac:dyDescent="0.25"/>
    <row r="184" ht="1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2024-03-04T02:47:48Z</dcterms:modified>
</cp:coreProperties>
</file>